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codeName="{82680DD9-3F13-7979-5B5F-3D2375947C00}"/>
  <workbookPr filterPrivacy="1" codeName="BuÇalışmaKitabı"/>
  <xr:revisionPtr revIDLastSave="0" documentId="8_{D396AA71-1E6F-47DD-A613-3655D9D2BA18}" xr6:coauthVersionLast="47" xr6:coauthVersionMax="47" xr10:uidLastSave="{00000000-0000-0000-0000-000000000000}"/>
  <workbookProtection workbookAlgorithmName="SHA-512" workbookHashValue="Iqda+ghJLdSIsZO2L82O6fPiqlD3/9vxxqZl80w1xR/bOLRp5U5tX7YJ77egd4F3ARp0fe1QRCVkbJC0lvu6dA==" workbookSaltValue="SB4f3Jn9xsjBjPpXe9Yhuw==" workbookSpinCount="100000" lockStructure="1"/>
  <bookViews>
    <workbookView showSheetTabs="0" xWindow="696" yWindow="1308" windowWidth="12588" windowHeight="10932" xr2:uid="{00000000-000D-0000-FFFF-FFFF00000000}"/>
  </bookViews>
  <sheets>
    <sheet name="Açıklama" sheetId="19" r:id="rId1"/>
    <sheet name="1. Aile ve Çocuk Yardımı" sheetId="13" r:id="rId2"/>
    <sheet name="2.Tazminat-Ek Gösterge 5510sonr" sheetId="24" r:id="rId3"/>
    <sheet name="3.Tazminat-Ek Gösterge -Primsiz" sheetId="4" r:id="rId4"/>
    <sheet name="4.Tazminat-Ek Gösterge -5434" sheetId="5" r:id="rId5"/>
    <sheet name="5.Engellilik İndirimi Hesaplama" sheetId="16" r:id="rId6"/>
    <sheet name="6. Geliştirme Ödeneği Ödeme Bor" sheetId="23" r:id="rId7"/>
    <sheet name="7.Emekli Yolluğu Bordrosu" sheetId="6" r:id="rId8"/>
    <sheet name="8. Faiz Hesaplama Tablosu" sheetId="26" r:id="rId9"/>
    <sheet name="Katsayılar" sheetId="27" r:id="rId10"/>
  </sheets>
  <definedNames>
    <definedName name="AP_Data_2">'1. Aile ve Çocuk Yardımı'!$B$10:$T$19</definedName>
    <definedName name="AP_Data_3">'2.Tazminat-Ek Gösterge 5510sonr'!$B$6:$AB$17</definedName>
    <definedName name="AP_Data_4">'3.Tazminat-Ek Gösterge -Primsiz'!$B$6:$U$17</definedName>
    <definedName name="AP_Data_5">'4.Tazminat-Ek Gösterge -5434'!$B$6:$AA$17</definedName>
    <definedName name="AP_Data_6">'5.Engellilik İndirimi Hesaplama'!$A$6:$J$17</definedName>
    <definedName name="AP_Data_7">'6. Geliştirme Ödeneği Ödeme Bor'!$A$6:$N$17</definedName>
    <definedName name="AP_Data_8">'7.Emekli Yolluğu Bordrosu'!$B$7:$U$10</definedName>
    <definedName name="AP_Data_9">'8. Faiz Hesaplama Tablosu'!$B$8:$I$83</definedName>
    <definedName name="AyNumaralari">Katsayılar!$K$8:$K$19</definedName>
    <definedName name="AySecenekleri">Katsayılar!$J$8:$J$19</definedName>
    <definedName name="_xlnm.Print_Area" localSheetId="1">'1. Aile ve Çocuk Yardımı'!$B$6:$T$27</definedName>
    <definedName name="_xlnm.Print_Area" localSheetId="2">'2.Tazminat-Ek Gösterge 5510sonr'!$B$2:$AA$26</definedName>
    <definedName name="_xlnm.Print_Area" localSheetId="3">'3.Tazminat-Ek Gösterge -Primsiz'!$B$2:$T$26</definedName>
    <definedName name="_xlnm.Print_Area" localSheetId="4">'4.Tazminat-Ek Gösterge -5434'!$B$2:$Z$26</definedName>
    <definedName name="_xlnm.Print_Area" localSheetId="5">'5.Engellilik İndirimi Hesaplama'!$A$2:$J$26</definedName>
    <definedName name="_xlnm.Print_Area" localSheetId="6">'6. Geliştirme Ödeneği Ödeme Bor'!$A$2:$N$26</definedName>
    <definedName name="_xlnm.Print_Area" localSheetId="7">'7.Emekli Yolluğu Bordrosu'!$B$2:$U$19</definedName>
    <definedName name="_xlnm.Print_Area" localSheetId="8">'8. Faiz Hesaplama Tablosu'!$B$2:$I$83</definedName>
    <definedName name="_xlnm.Print_Area" localSheetId="0">Açıklama!$A$1:$V$22</definedName>
    <definedName name="_xlnm.Print_Area" localSheetId="9">Katsayılar!$B$3:$H$62</definedName>
    <definedName name="_xlnm.Print_Titles" localSheetId="1">'1. Aile ve Çocuk Yardımı'!$6:$9</definedName>
    <definedName name="_xlnm.Print_Titles" localSheetId="2">'2.Tazminat-Ek Gösterge 5510sonr'!$2:$5</definedName>
    <definedName name="_xlnm.Print_Titles" localSheetId="3">'3.Tazminat-Ek Gösterge -Primsiz'!$2:$5</definedName>
    <definedName name="_xlnm.Print_Titles" localSheetId="4">'4.Tazminat-Ek Gösterge -5434'!$2:$5</definedName>
    <definedName name="_xlnm.Print_Titles" localSheetId="5">'5.Engellilik İndirimi Hesaplama'!$2:$5</definedName>
    <definedName name="_xlnm.Print_Titles" localSheetId="6">'6. Geliştirme Ödeneği Ödeme Bor'!$2:$5</definedName>
    <definedName name="_xlnm.Print_Titles" localSheetId="7">'7.Emekli Yolluğu Bordrosu'!$2:$6</definedName>
    <definedName name="_xlnm.Print_Titles" localSheetId="8">'8. Faiz Hesaplama Tablosu'!$2:$7</definedName>
    <definedName name="_xlnm.Print_Titles" localSheetId="9">Katsayılar!$2:$7</definedName>
    <definedName name="YilSecenekleri">Katsayılar!$L$8:$L$33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6" l="1"/>
  <c r="I8" i="6"/>
  <c r="J8" i="6" s="1"/>
  <c r="I9" i="6"/>
  <c r="J9" i="6" s="1"/>
  <c r="I10" i="6"/>
  <c r="J10" i="6" s="1"/>
  <c r="B83" i="26"/>
  <c r="B82" i="26"/>
  <c r="B81" i="26"/>
  <c r="B80" i="26"/>
  <c r="B79" i="26"/>
  <c r="B78" i="26"/>
  <c r="B77" i="26"/>
  <c r="B76" i="26"/>
  <c r="B75" i="26"/>
  <c r="B74" i="26"/>
  <c r="B73" i="26"/>
  <c r="B72" i="26"/>
  <c r="B71" i="26"/>
  <c r="B70" i="26"/>
  <c r="B69" i="26"/>
  <c r="B68" i="26"/>
  <c r="B67" i="26"/>
  <c r="B66" i="26"/>
  <c r="B65" i="26"/>
  <c r="B64" i="26"/>
  <c r="B63" i="26"/>
  <c r="B62" i="26"/>
  <c r="B61" i="26"/>
  <c r="B60" i="26"/>
  <c r="B59" i="26"/>
  <c r="B58" i="26"/>
  <c r="B57" i="26"/>
  <c r="B56" i="26"/>
  <c r="B55" i="26"/>
  <c r="B54" i="26"/>
  <c r="B53" i="26"/>
  <c r="B52" i="26"/>
  <c r="B51" i="26"/>
  <c r="B50" i="26"/>
  <c r="B49" i="26"/>
  <c r="B48" i="26"/>
  <c r="B47" i="26"/>
  <c r="B46" i="26"/>
  <c r="B45" i="26"/>
  <c r="B44" i="26"/>
  <c r="B43" i="26"/>
  <c r="B42" i="26"/>
  <c r="B41" i="26"/>
  <c r="B40" i="26"/>
  <c r="B39" i="26"/>
  <c r="B38" i="26"/>
  <c r="B37" i="26"/>
  <c r="B36" i="26"/>
  <c r="B35" i="26"/>
  <c r="B34" i="26"/>
  <c r="B33" i="26"/>
  <c r="B32" i="26"/>
  <c r="B31" i="26"/>
  <c r="B30" i="26"/>
  <c r="B29" i="26"/>
  <c r="B28" i="26"/>
  <c r="B27" i="26"/>
  <c r="B26" i="26"/>
  <c r="B25" i="26"/>
  <c r="B24" i="26"/>
  <c r="B23" i="26"/>
  <c r="B22" i="26"/>
  <c r="B21" i="26"/>
  <c r="B20" i="26"/>
  <c r="B19" i="26"/>
  <c r="B18" i="26"/>
  <c r="B17" i="26"/>
  <c r="B16" i="26"/>
  <c r="B15" i="26"/>
  <c r="B14" i="26"/>
  <c r="B13" i="26"/>
  <c r="B12" i="26"/>
  <c r="B11" i="26"/>
  <c r="B10" i="26"/>
  <c r="B9" i="26"/>
  <c r="B8" i="26"/>
  <c r="B10" i="6"/>
  <c r="B9" i="6"/>
  <c r="B8" i="6"/>
  <c r="B7" i="6"/>
  <c r="A17" i="23"/>
  <c r="A16" i="23"/>
  <c r="A15" i="23"/>
  <c r="A14" i="23"/>
  <c r="A13" i="23"/>
  <c r="A12" i="23"/>
  <c r="A11" i="23"/>
  <c r="A10" i="23"/>
  <c r="A9" i="23"/>
  <c r="A8" i="23"/>
  <c r="A7" i="23"/>
  <c r="A6" i="23"/>
  <c r="A17" i="16"/>
  <c r="A16" i="16"/>
  <c r="A15" i="16"/>
  <c r="A14" i="16"/>
  <c r="A13" i="16"/>
  <c r="A12" i="16"/>
  <c r="A11" i="16"/>
  <c r="A10" i="16"/>
  <c r="A9" i="16"/>
  <c r="A8" i="16"/>
  <c r="A7" i="16"/>
  <c r="A6" i="16"/>
  <c r="B17" i="5"/>
  <c r="B16" i="5"/>
  <c r="B15" i="5"/>
  <c r="B14" i="5"/>
  <c r="B13" i="5"/>
  <c r="B12" i="5"/>
  <c r="B11" i="5"/>
  <c r="B10" i="5"/>
  <c r="B9" i="5"/>
  <c r="B8" i="5"/>
  <c r="B7" i="5"/>
  <c r="B6" i="5"/>
  <c r="B17" i="4"/>
  <c r="B16" i="4"/>
  <c r="B15" i="4"/>
  <c r="B14" i="4"/>
  <c r="B13" i="4"/>
  <c r="B12" i="4"/>
  <c r="B11" i="4"/>
  <c r="B10" i="4"/>
  <c r="B9" i="4"/>
  <c r="B8" i="4"/>
  <c r="B7" i="4"/>
  <c r="B6" i="4"/>
  <c r="B17" i="24"/>
  <c r="B16" i="24"/>
  <c r="B15" i="24"/>
  <c r="B14" i="24"/>
  <c r="B13" i="24"/>
  <c r="B12" i="24"/>
  <c r="B11" i="24"/>
  <c r="B10" i="24"/>
  <c r="B9" i="24"/>
  <c r="B8" i="24"/>
  <c r="B7" i="24"/>
  <c r="B6" i="24"/>
  <c r="B19" i="13"/>
  <c r="B18" i="13"/>
  <c r="B17" i="13"/>
  <c r="B16" i="13"/>
  <c r="B15" i="13"/>
  <c r="B14" i="13"/>
  <c r="B13" i="13"/>
  <c r="B12" i="13"/>
  <c r="B11" i="13"/>
  <c r="B10" i="13"/>
  <c r="H17" i="16"/>
  <c r="H16" i="16"/>
  <c r="H15" i="16"/>
  <c r="H14" i="16"/>
  <c r="H13" i="16"/>
  <c r="H12" i="16"/>
  <c r="H11" i="16"/>
  <c r="D5" i="26"/>
  <c r="H82" i="26"/>
  <c r="I82" i="26" s="1"/>
  <c r="H81" i="26"/>
  <c r="I81" i="26" s="1"/>
  <c r="H80" i="26"/>
  <c r="I80" i="26" s="1"/>
  <c r="H79" i="26"/>
  <c r="I79" i="26" s="1"/>
  <c r="AA17" i="5"/>
  <c r="Q17" i="5" s="1"/>
  <c r="AA16" i="5"/>
  <c r="Q16" i="5" s="1"/>
  <c r="AA15" i="5"/>
  <c r="Q15" i="5" s="1"/>
  <c r="AA14" i="5"/>
  <c r="Q14" i="5" s="1"/>
  <c r="AA13" i="5"/>
  <c r="Q13" i="5" s="1"/>
  <c r="AA12" i="5"/>
  <c r="Q12" i="5" s="1"/>
  <c r="AA11" i="5"/>
  <c r="Q11" i="5" s="1"/>
  <c r="AA10" i="5"/>
  <c r="Q10" i="5" s="1"/>
  <c r="AA9" i="5"/>
  <c r="Q9" i="5" s="1"/>
  <c r="AA8" i="5"/>
  <c r="Q8" i="5" s="1"/>
  <c r="AA7" i="5"/>
  <c r="Q7" i="5" s="1"/>
  <c r="AA6" i="5"/>
  <c r="Q6" i="5" s="1"/>
  <c r="U17" i="4"/>
  <c r="Q17" i="4" s="1"/>
  <c r="U16" i="4"/>
  <c r="Q16" i="4" s="1"/>
  <c r="U15" i="4"/>
  <c r="Q15" i="4" s="1"/>
  <c r="U14" i="4"/>
  <c r="Q14" i="4" s="1"/>
  <c r="U13" i="4"/>
  <c r="Q13" i="4" s="1"/>
  <c r="U12" i="4"/>
  <c r="Q12" i="4" s="1"/>
  <c r="U11" i="4"/>
  <c r="Q11" i="4" s="1"/>
  <c r="U10" i="4"/>
  <c r="Q10" i="4" s="1"/>
  <c r="U9" i="4"/>
  <c r="Q9" i="4" s="1"/>
  <c r="U8" i="4"/>
  <c r="Q8" i="4" s="1"/>
  <c r="U7" i="4"/>
  <c r="Q7" i="4" s="1"/>
  <c r="U6" i="4"/>
  <c r="Q6" i="4" s="1"/>
  <c r="AB17" i="24"/>
  <c r="Q17" i="24" s="1"/>
  <c r="AB16" i="24"/>
  <c r="Q16" i="24" s="1"/>
  <c r="AB15" i="24"/>
  <c r="Q15" i="24" s="1"/>
  <c r="AB14" i="24"/>
  <c r="Q14" i="24" s="1"/>
  <c r="AB13" i="24"/>
  <c r="Q13" i="24" s="1"/>
  <c r="AB12" i="24"/>
  <c r="Q12" i="24" s="1"/>
  <c r="AB11" i="24"/>
  <c r="Q11" i="24" s="1"/>
  <c r="AB10" i="24"/>
  <c r="Q10" i="24" s="1"/>
  <c r="AB9" i="24"/>
  <c r="Q9" i="24" s="1"/>
  <c r="AB8" i="24"/>
  <c r="Q8" i="24" s="1"/>
  <c r="AB7" i="24"/>
  <c r="Q7" i="24" s="1"/>
  <c r="AB6" i="24"/>
  <c r="Q6" i="24" s="1"/>
  <c r="G17" i="23"/>
  <c r="G16" i="23"/>
  <c r="G15" i="23"/>
  <c r="G14" i="23"/>
  <c r="G13" i="23"/>
  <c r="G12" i="23"/>
  <c r="G11" i="23"/>
  <c r="G10" i="23"/>
  <c r="G9" i="23"/>
  <c r="G8" i="23"/>
  <c r="G7" i="23"/>
  <c r="G6" i="23"/>
  <c r="H17" i="5"/>
  <c r="H16" i="5"/>
  <c r="H15" i="5"/>
  <c r="H14" i="5"/>
  <c r="H13" i="5"/>
  <c r="H12" i="5"/>
  <c r="H11" i="5"/>
  <c r="H10" i="5"/>
  <c r="H9" i="5"/>
  <c r="H8" i="5"/>
  <c r="H7" i="5"/>
  <c r="H6" i="5"/>
  <c r="H17" i="4"/>
  <c r="H16" i="4"/>
  <c r="H15" i="4"/>
  <c r="H14" i="4"/>
  <c r="H13" i="4"/>
  <c r="H12" i="4"/>
  <c r="H11" i="4"/>
  <c r="H10" i="4"/>
  <c r="H9" i="4"/>
  <c r="H8" i="4"/>
  <c r="H7" i="4"/>
  <c r="H6" i="4"/>
  <c r="H17" i="24"/>
  <c r="H16" i="24"/>
  <c r="H15" i="24"/>
  <c r="H14" i="24"/>
  <c r="H13" i="24"/>
  <c r="H12" i="24"/>
  <c r="H11" i="24"/>
  <c r="H10" i="24"/>
  <c r="H9" i="24"/>
  <c r="H8" i="24"/>
  <c r="H7" i="24"/>
  <c r="H6" i="24"/>
  <c r="H19" i="13"/>
  <c r="O19" i="13" s="1"/>
  <c r="H18" i="13"/>
  <c r="O18" i="13" s="1"/>
  <c r="H17" i="13"/>
  <c r="O17" i="13" s="1"/>
  <c r="H16" i="13"/>
  <c r="O16" i="13" s="1"/>
  <c r="H15" i="13"/>
  <c r="O15" i="13" s="1"/>
  <c r="H14" i="13"/>
  <c r="O14" i="13" s="1"/>
  <c r="H13" i="13"/>
  <c r="O13" i="13" s="1"/>
  <c r="H12" i="13"/>
  <c r="O12" i="13" s="1"/>
  <c r="H11" i="13"/>
  <c r="O11" i="13" s="1"/>
  <c r="H10" i="13"/>
  <c r="O10" i="13" s="1"/>
  <c r="H59" i="27"/>
  <c r="H58" i="27"/>
  <c r="H57" i="27"/>
  <c r="H56" i="27"/>
  <c r="H55" i="27"/>
  <c r="H54" i="27"/>
  <c r="H53" i="27"/>
  <c r="H52" i="27"/>
  <c r="H51" i="27"/>
  <c r="H50" i="27"/>
  <c r="H49" i="27"/>
  <c r="H48" i="27"/>
  <c r="H47" i="27"/>
  <c r="H46" i="27"/>
  <c r="H45" i="27"/>
  <c r="H44" i="27"/>
  <c r="H43" i="27"/>
  <c r="H42" i="27"/>
  <c r="H41" i="27"/>
  <c r="H40" i="27"/>
  <c r="H39" i="27"/>
  <c r="H38" i="27"/>
  <c r="H37" i="27"/>
  <c r="H36" i="27"/>
  <c r="H35" i="27"/>
  <c r="H34" i="27"/>
  <c r="H33" i="27"/>
  <c r="H32" i="27"/>
  <c r="H31" i="27"/>
  <c r="H30" i="27"/>
  <c r="H29" i="27"/>
  <c r="H28" i="27"/>
  <c r="H27" i="27"/>
  <c r="H26" i="27"/>
  <c r="H25" i="27"/>
  <c r="H24" i="27"/>
  <c r="H23" i="27"/>
  <c r="H22" i="27"/>
  <c r="H21" i="27"/>
  <c r="H20" i="27"/>
  <c r="H19" i="27"/>
  <c r="H18" i="27"/>
  <c r="H17" i="27"/>
  <c r="H16" i="27"/>
  <c r="H15" i="27"/>
  <c r="H14" i="27"/>
  <c r="H13" i="27"/>
  <c r="H12" i="27"/>
  <c r="H11" i="27"/>
  <c r="H10" i="27"/>
  <c r="H9" i="27"/>
  <c r="H8" i="27"/>
  <c r="E83" i="26"/>
  <c r="H83" i="26" s="1"/>
  <c r="I83" i="26" s="1"/>
  <c r="E82" i="26"/>
  <c r="E81" i="26"/>
  <c r="E80" i="26"/>
  <c r="E79" i="26"/>
  <c r="E78" i="26"/>
  <c r="H78" i="26" s="1"/>
  <c r="I78" i="26" s="1"/>
  <c r="E77" i="26"/>
  <c r="H77" i="26" s="1"/>
  <c r="I77" i="26" s="1"/>
  <c r="E76" i="26"/>
  <c r="H76" i="26" s="1"/>
  <c r="I76" i="26" s="1"/>
  <c r="E75" i="26"/>
  <c r="H75" i="26" s="1"/>
  <c r="I75" i="26" s="1"/>
  <c r="E74" i="26"/>
  <c r="H74" i="26" s="1"/>
  <c r="I74" i="26" s="1"/>
  <c r="E73" i="26"/>
  <c r="H73" i="26" s="1"/>
  <c r="I73" i="26" s="1"/>
  <c r="E72" i="26"/>
  <c r="H72" i="26" s="1"/>
  <c r="I72" i="26" s="1"/>
  <c r="E71" i="26"/>
  <c r="H71" i="26" s="1"/>
  <c r="I71" i="26" s="1"/>
  <c r="E70" i="26"/>
  <c r="H70" i="26" s="1"/>
  <c r="I70" i="26" s="1"/>
  <c r="E69" i="26"/>
  <c r="H69" i="26" s="1"/>
  <c r="I69" i="26" s="1"/>
  <c r="E68" i="26"/>
  <c r="H68" i="26" s="1"/>
  <c r="I68" i="26" s="1"/>
  <c r="E67" i="26"/>
  <c r="H67" i="26" s="1"/>
  <c r="I67" i="26" s="1"/>
  <c r="E66" i="26"/>
  <c r="H66" i="26" s="1"/>
  <c r="I66" i="26" s="1"/>
  <c r="E65" i="26"/>
  <c r="H65" i="26" s="1"/>
  <c r="I65" i="26" s="1"/>
  <c r="E64" i="26"/>
  <c r="H64" i="26" s="1"/>
  <c r="I64" i="26" s="1"/>
  <c r="E63" i="26"/>
  <c r="H63" i="26" s="1"/>
  <c r="I63" i="26" s="1"/>
  <c r="E62" i="26"/>
  <c r="H62" i="26" s="1"/>
  <c r="I62" i="26" s="1"/>
  <c r="E61" i="26"/>
  <c r="H61" i="26" s="1"/>
  <c r="I61" i="26" s="1"/>
  <c r="E60" i="26"/>
  <c r="H60" i="26" s="1"/>
  <c r="I60" i="26" s="1"/>
  <c r="E59" i="26"/>
  <c r="H59" i="26" s="1"/>
  <c r="I59" i="26" s="1"/>
  <c r="E58" i="26"/>
  <c r="H58" i="26" s="1"/>
  <c r="I58" i="26" s="1"/>
  <c r="E57" i="26"/>
  <c r="H57" i="26" s="1"/>
  <c r="I57" i="26" s="1"/>
  <c r="E56" i="26"/>
  <c r="H56" i="26" s="1"/>
  <c r="I56" i="26" s="1"/>
  <c r="E55" i="26"/>
  <c r="H55" i="26" s="1"/>
  <c r="I55" i="26" s="1"/>
  <c r="E54" i="26"/>
  <c r="H54" i="26" s="1"/>
  <c r="I54" i="26" s="1"/>
  <c r="E53" i="26"/>
  <c r="H53" i="26" s="1"/>
  <c r="I53" i="26" s="1"/>
  <c r="E52" i="26"/>
  <c r="H52" i="26" s="1"/>
  <c r="I52" i="26" s="1"/>
  <c r="E51" i="26"/>
  <c r="H51" i="26" s="1"/>
  <c r="I51" i="26" s="1"/>
  <c r="E50" i="26"/>
  <c r="H50" i="26" s="1"/>
  <c r="I50" i="26" s="1"/>
  <c r="E49" i="26"/>
  <c r="H49" i="26" s="1"/>
  <c r="I49" i="26" s="1"/>
  <c r="E48" i="26"/>
  <c r="H48" i="26" s="1"/>
  <c r="I48" i="26" s="1"/>
  <c r="E47" i="26"/>
  <c r="H47" i="26" s="1"/>
  <c r="I47" i="26" s="1"/>
  <c r="E46" i="26"/>
  <c r="H46" i="26" s="1"/>
  <c r="I46" i="26" s="1"/>
  <c r="E45" i="26"/>
  <c r="H45" i="26" s="1"/>
  <c r="I45" i="26" s="1"/>
  <c r="E44" i="26"/>
  <c r="H44" i="26" s="1"/>
  <c r="I44" i="26" s="1"/>
  <c r="E43" i="26"/>
  <c r="H43" i="26" s="1"/>
  <c r="I43" i="26" s="1"/>
  <c r="E42" i="26"/>
  <c r="H42" i="26" s="1"/>
  <c r="I42" i="26" s="1"/>
  <c r="E41" i="26"/>
  <c r="H41" i="26" s="1"/>
  <c r="I41" i="26" s="1"/>
  <c r="E40" i="26"/>
  <c r="H40" i="26" s="1"/>
  <c r="I40" i="26" s="1"/>
  <c r="E39" i="26"/>
  <c r="H39" i="26" s="1"/>
  <c r="I39" i="26" s="1"/>
  <c r="E38" i="26"/>
  <c r="H38" i="26" s="1"/>
  <c r="I38" i="26" s="1"/>
  <c r="E37" i="26"/>
  <c r="H37" i="26" s="1"/>
  <c r="I37" i="26" s="1"/>
  <c r="E36" i="26"/>
  <c r="H36" i="26" s="1"/>
  <c r="I36" i="26" s="1"/>
  <c r="E35" i="26"/>
  <c r="H35" i="26" s="1"/>
  <c r="I35" i="26" s="1"/>
  <c r="E34" i="26"/>
  <c r="H34" i="26" s="1"/>
  <c r="I34" i="26" s="1"/>
  <c r="E33" i="26"/>
  <c r="H33" i="26" s="1"/>
  <c r="I33" i="26" s="1"/>
  <c r="E32" i="26"/>
  <c r="H32" i="26" s="1"/>
  <c r="I32" i="26" s="1"/>
  <c r="E31" i="26"/>
  <c r="H31" i="26" s="1"/>
  <c r="I31" i="26" s="1"/>
  <c r="E30" i="26"/>
  <c r="H30" i="26" s="1"/>
  <c r="I30" i="26" s="1"/>
  <c r="E29" i="26"/>
  <c r="H29" i="26" s="1"/>
  <c r="I29" i="26" s="1"/>
  <c r="E28" i="26"/>
  <c r="H28" i="26" s="1"/>
  <c r="I28" i="26" s="1"/>
  <c r="E27" i="26"/>
  <c r="H27" i="26" s="1"/>
  <c r="I27" i="26" s="1"/>
  <c r="E26" i="26"/>
  <c r="H26" i="26" s="1"/>
  <c r="I26" i="26" s="1"/>
  <c r="E25" i="26"/>
  <c r="H25" i="26" s="1"/>
  <c r="I25" i="26" s="1"/>
  <c r="E24" i="26"/>
  <c r="H24" i="26" s="1"/>
  <c r="I24" i="26" s="1"/>
  <c r="E23" i="26"/>
  <c r="H23" i="26" s="1"/>
  <c r="I23" i="26" s="1"/>
  <c r="E22" i="26"/>
  <c r="H22" i="26" s="1"/>
  <c r="I22" i="26" s="1"/>
  <c r="E21" i="26"/>
  <c r="H21" i="26" s="1"/>
  <c r="I21" i="26" s="1"/>
  <c r="E20" i="26"/>
  <c r="H20" i="26" s="1"/>
  <c r="I20" i="26" s="1"/>
  <c r="E19" i="26"/>
  <c r="H19" i="26" s="1"/>
  <c r="I19" i="26" s="1"/>
  <c r="E18" i="26"/>
  <c r="H18" i="26" s="1"/>
  <c r="I18" i="26" s="1"/>
  <c r="E17" i="26"/>
  <c r="H17" i="26" s="1"/>
  <c r="I17" i="26" s="1"/>
  <c r="E16" i="26"/>
  <c r="H16" i="26" s="1"/>
  <c r="I16" i="26" s="1"/>
  <c r="E15" i="26"/>
  <c r="H15" i="26" s="1"/>
  <c r="I15" i="26" s="1"/>
  <c r="E14" i="26"/>
  <c r="H14" i="26" s="1"/>
  <c r="I14" i="26" s="1"/>
  <c r="E13" i="26"/>
  <c r="H13" i="26" s="1"/>
  <c r="I13" i="26" s="1"/>
  <c r="E12" i="26"/>
  <c r="H12" i="26" s="1"/>
  <c r="I12" i="26" s="1"/>
  <c r="E11" i="26"/>
  <c r="H11" i="26" s="1"/>
  <c r="I11" i="26" s="1"/>
  <c r="E10" i="26"/>
  <c r="H10" i="26" s="1"/>
  <c r="I10" i="26" s="1"/>
  <c r="E9" i="26"/>
  <c r="H9" i="26" s="1"/>
  <c r="I9" i="26" s="1"/>
  <c r="E8" i="26"/>
  <c r="H8" i="26" s="1"/>
  <c r="L10" i="6" l="1"/>
  <c r="M10" i="6" s="1"/>
  <c r="N10" i="6" s="1"/>
  <c r="L9" i="6"/>
  <c r="M9" i="6" s="1"/>
  <c r="N9" i="6" s="1"/>
  <c r="L8" i="6"/>
  <c r="M8" i="6" s="1"/>
  <c r="N8" i="6" s="1"/>
  <c r="I8" i="26"/>
  <c r="I5" i="26" s="1"/>
  <c r="F5" i="26"/>
  <c r="N11" i="16"/>
  <c r="N15" i="13" l="1"/>
  <c r="N11" i="13"/>
  <c r="N12" i="13"/>
  <c r="N13" i="13"/>
  <c r="N14" i="13"/>
  <c r="N16" i="13"/>
  <c r="N17" i="13"/>
  <c r="N18" i="13"/>
  <c r="N19" i="13"/>
  <c r="N10" i="13"/>
  <c r="L7" i="23"/>
  <c r="M7" i="23" s="1"/>
  <c r="N7" i="23" s="1"/>
  <c r="L8" i="23"/>
  <c r="M8" i="23" s="1"/>
  <c r="L9" i="23"/>
  <c r="M9" i="23" s="1"/>
  <c r="L10" i="23"/>
  <c r="M10" i="23" s="1"/>
  <c r="L11" i="23"/>
  <c r="M11" i="23" s="1"/>
  <c r="N11" i="23" s="1"/>
  <c r="L12" i="23"/>
  <c r="M12" i="23" s="1"/>
  <c r="L13" i="23"/>
  <c r="M13" i="23" s="1"/>
  <c r="N13" i="23" s="1"/>
  <c r="L14" i="23"/>
  <c r="M14" i="23" s="1"/>
  <c r="L15" i="23"/>
  <c r="M15" i="23" s="1"/>
  <c r="N15" i="23" s="1"/>
  <c r="L16" i="23"/>
  <c r="M16" i="23" s="1"/>
  <c r="L17" i="23"/>
  <c r="M17" i="23" s="1"/>
  <c r="L6" i="23"/>
  <c r="M6" i="23" s="1"/>
  <c r="N10" i="23" l="1"/>
  <c r="N16" i="23"/>
  <c r="N17" i="23"/>
  <c r="N14" i="23"/>
  <c r="N12" i="23"/>
  <c r="N8" i="23"/>
  <c r="N9" i="23"/>
  <c r="N6" i="23"/>
  <c r="P17" i="24" l="1"/>
  <c r="O17" i="24"/>
  <c r="N17" i="24"/>
  <c r="P16" i="24"/>
  <c r="O16" i="24"/>
  <c r="N16" i="24"/>
  <c r="P15" i="24"/>
  <c r="O15" i="24"/>
  <c r="N15" i="24"/>
  <c r="P14" i="24"/>
  <c r="O14" i="24"/>
  <c r="N14" i="24"/>
  <c r="P13" i="24"/>
  <c r="O13" i="24"/>
  <c r="N13" i="24"/>
  <c r="P12" i="24"/>
  <c r="O12" i="24"/>
  <c r="N12" i="24"/>
  <c r="P11" i="24"/>
  <c r="O11" i="24"/>
  <c r="N11" i="24"/>
  <c r="P10" i="24"/>
  <c r="O10" i="24"/>
  <c r="N10" i="24"/>
  <c r="P9" i="24"/>
  <c r="O9" i="24"/>
  <c r="N9" i="24"/>
  <c r="P8" i="24"/>
  <c r="O8" i="24"/>
  <c r="N8" i="24"/>
  <c r="P7" i="24"/>
  <c r="O7" i="24"/>
  <c r="N7" i="24"/>
  <c r="P6" i="24"/>
  <c r="O6" i="24"/>
  <c r="N6" i="24"/>
  <c r="M18" i="23"/>
  <c r="S8" i="24" l="1"/>
  <c r="W8" i="24" s="1"/>
  <c r="S14" i="24"/>
  <c r="W14" i="24" s="1"/>
  <c r="S13" i="24"/>
  <c r="W13" i="24" s="1"/>
  <c r="S9" i="24"/>
  <c r="W9" i="24" s="1"/>
  <c r="S7" i="24"/>
  <c r="W7" i="24" s="1"/>
  <c r="S6" i="24"/>
  <c r="W6" i="24" s="1"/>
  <c r="S12" i="24"/>
  <c r="W12" i="24" s="1"/>
  <c r="S17" i="24"/>
  <c r="W17" i="24" s="1"/>
  <c r="S16" i="24"/>
  <c r="W16" i="24" s="1"/>
  <c r="S10" i="24"/>
  <c r="W10" i="24" s="1"/>
  <c r="S11" i="24"/>
  <c r="W11" i="24" s="1"/>
  <c r="S15" i="24"/>
  <c r="W15" i="24" s="1"/>
  <c r="Z6" i="24"/>
  <c r="Y6" i="24"/>
  <c r="Y15" i="24"/>
  <c r="Z15" i="24"/>
  <c r="R9" i="24"/>
  <c r="T9" i="24"/>
  <c r="U9" i="24"/>
  <c r="V9" i="24"/>
  <c r="T13" i="24"/>
  <c r="U13" i="24"/>
  <c r="V13" i="24"/>
  <c r="R13" i="24"/>
  <c r="T17" i="24"/>
  <c r="U17" i="24"/>
  <c r="V17" i="24"/>
  <c r="R17" i="24"/>
  <c r="Y7" i="24"/>
  <c r="Z7" i="24"/>
  <c r="Z13" i="24"/>
  <c r="Y13" i="24"/>
  <c r="R15" i="24"/>
  <c r="T15" i="24"/>
  <c r="U15" i="24"/>
  <c r="V15" i="24"/>
  <c r="Y8" i="24"/>
  <c r="Z8" i="24"/>
  <c r="Z10" i="24"/>
  <c r="Y10" i="24"/>
  <c r="Z12" i="24"/>
  <c r="Y12" i="24"/>
  <c r="Z14" i="24"/>
  <c r="Y14" i="24"/>
  <c r="Y16" i="24"/>
  <c r="Z16" i="24"/>
  <c r="Y9" i="24"/>
  <c r="Z9" i="24"/>
  <c r="Z11" i="24"/>
  <c r="Y11" i="24"/>
  <c r="Y17" i="24"/>
  <c r="Z17" i="24"/>
  <c r="R7" i="24"/>
  <c r="T7" i="24"/>
  <c r="U7" i="24"/>
  <c r="V7" i="24"/>
  <c r="R11" i="24"/>
  <c r="T11" i="24"/>
  <c r="U11" i="24"/>
  <c r="V11" i="24"/>
  <c r="R6" i="24"/>
  <c r="U6" i="24"/>
  <c r="V6" i="24"/>
  <c r="T6" i="24"/>
  <c r="R8" i="24"/>
  <c r="T8" i="24"/>
  <c r="U8" i="24"/>
  <c r="V8" i="24"/>
  <c r="R10" i="24"/>
  <c r="T10" i="24"/>
  <c r="U10" i="24"/>
  <c r="V10" i="24"/>
  <c r="T12" i="24"/>
  <c r="U12" i="24"/>
  <c r="V12" i="24"/>
  <c r="R12" i="24"/>
  <c r="R14" i="24"/>
  <c r="T14" i="24"/>
  <c r="U14" i="24"/>
  <c r="V14" i="24"/>
  <c r="T16" i="24"/>
  <c r="U16" i="24"/>
  <c r="R16" i="24"/>
  <c r="V16" i="24"/>
  <c r="Q18" i="24"/>
  <c r="P18" i="24"/>
  <c r="N18" i="24"/>
  <c r="O18" i="24"/>
  <c r="AA14" i="24" l="1"/>
  <c r="AA13" i="24"/>
  <c r="AA17" i="24"/>
  <c r="X11" i="24"/>
  <c r="AA9" i="24"/>
  <c r="AA10" i="24"/>
  <c r="X6" i="24"/>
  <c r="X16" i="24"/>
  <c r="AA6" i="24"/>
  <c r="AA12" i="24"/>
  <c r="X7" i="24"/>
  <c r="X17" i="24"/>
  <c r="X9" i="24"/>
  <c r="X12" i="24"/>
  <c r="AA8" i="24"/>
  <c r="AA7" i="24"/>
  <c r="X10" i="24"/>
  <c r="AA11" i="24"/>
  <c r="X14" i="24"/>
  <c r="X8" i="24"/>
  <c r="AA16" i="24"/>
  <c r="X15" i="24"/>
  <c r="X13" i="24"/>
  <c r="AA15" i="24"/>
  <c r="U18" i="24"/>
  <c r="W18" i="24"/>
  <c r="V18" i="24"/>
  <c r="T18" i="24"/>
  <c r="Z18" i="24"/>
  <c r="Y18" i="24"/>
  <c r="R18" i="24"/>
  <c r="S18" i="24"/>
  <c r="N18" i="23"/>
  <c r="L18" i="23"/>
  <c r="AA18" i="24" l="1"/>
  <c r="X18" i="24"/>
  <c r="N8" i="16" l="1"/>
  <c r="J12" i="16" s="1"/>
  <c r="N10" i="16"/>
  <c r="N9" i="16"/>
  <c r="H8" i="16" l="1"/>
  <c r="J8" i="16" s="1"/>
  <c r="H9" i="16"/>
  <c r="J9" i="16" s="1"/>
  <c r="H6" i="16"/>
  <c r="J6" i="16" s="1"/>
  <c r="H10" i="16"/>
  <c r="J10" i="16" s="1"/>
  <c r="H7" i="16"/>
  <c r="J7" i="16" s="1"/>
  <c r="J16" i="16"/>
  <c r="J15" i="16"/>
  <c r="J13" i="16"/>
  <c r="J14" i="16"/>
  <c r="J17" i="16"/>
  <c r="J11" i="16"/>
  <c r="I18" i="16" l="1"/>
  <c r="P19" i="13"/>
  <c r="P18" i="13"/>
  <c r="P17" i="13"/>
  <c r="P16" i="13"/>
  <c r="P15" i="13"/>
  <c r="P14" i="13"/>
  <c r="P10" i="13"/>
  <c r="P13" i="13" l="1"/>
  <c r="P11" i="13"/>
  <c r="P12" i="13"/>
  <c r="O20" i="13"/>
  <c r="N20" i="13"/>
  <c r="P20" i="13" l="1"/>
  <c r="J7" i="6"/>
  <c r="Y18" i="5"/>
  <c r="P17" i="5"/>
  <c r="O17" i="5"/>
  <c r="N17" i="5"/>
  <c r="P16" i="5"/>
  <c r="O16" i="5"/>
  <c r="N16" i="5"/>
  <c r="P15" i="5"/>
  <c r="O15" i="5"/>
  <c r="N15" i="5"/>
  <c r="P14" i="5"/>
  <c r="O14" i="5"/>
  <c r="N14" i="5"/>
  <c r="P13" i="5"/>
  <c r="O13" i="5"/>
  <c r="N13" i="5"/>
  <c r="P12" i="5"/>
  <c r="O12" i="5"/>
  <c r="N12" i="5"/>
  <c r="P11" i="5"/>
  <c r="O11" i="5"/>
  <c r="N11" i="5"/>
  <c r="P10" i="5"/>
  <c r="O10" i="5"/>
  <c r="N10" i="5"/>
  <c r="P9" i="5"/>
  <c r="O9" i="5"/>
  <c r="N9" i="5"/>
  <c r="V9" i="5" s="1"/>
  <c r="P8" i="5"/>
  <c r="O8" i="5"/>
  <c r="N8" i="5"/>
  <c r="P7" i="5"/>
  <c r="O7" i="5"/>
  <c r="N7" i="5"/>
  <c r="P6" i="5"/>
  <c r="O6" i="5"/>
  <c r="N6" i="5"/>
  <c r="P17" i="4"/>
  <c r="O17" i="4"/>
  <c r="N17" i="4"/>
  <c r="P16" i="4"/>
  <c r="O16" i="4"/>
  <c r="N16" i="4"/>
  <c r="P15" i="4"/>
  <c r="O15" i="4"/>
  <c r="N15" i="4"/>
  <c r="P14" i="4"/>
  <c r="O14" i="4"/>
  <c r="N14" i="4"/>
  <c r="P13" i="4"/>
  <c r="O13" i="4"/>
  <c r="N13" i="4"/>
  <c r="P12" i="4"/>
  <c r="O12" i="4"/>
  <c r="N12" i="4"/>
  <c r="P11" i="4"/>
  <c r="O11" i="4"/>
  <c r="N11" i="4"/>
  <c r="P10" i="4"/>
  <c r="O10" i="4"/>
  <c r="N10" i="4"/>
  <c r="P9" i="4"/>
  <c r="O9" i="4"/>
  <c r="N9" i="4"/>
  <c r="P8" i="4"/>
  <c r="O8" i="4"/>
  <c r="N8" i="4"/>
  <c r="P7" i="4"/>
  <c r="O7" i="4"/>
  <c r="N7" i="4"/>
  <c r="P6" i="4"/>
  <c r="O6" i="4"/>
  <c r="N6" i="4"/>
  <c r="L7" i="6" l="1"/>
  <c r="L11" i="6" s="1"/>
  <c r="R6" i="4"/>
  <c r="S6" i="4"/>
  <c r="S18" i="4" s="1"/>
  <c r="X6" i="5"/>
  <c r="O18" i="4"/>
  <c r="V11" i="5"/>
  <c r="R11" i="5"/>
  <c r="S11" i="5"/>
  <c r="U17" i="5"/>
  <c r="R17" i="5"/>
  <c r="S17" i="5"/>
  <c r="U15" i="5"/>
  <c r="S15" i="5"/>
  <c r="R15" i="5"/>
  <c r="V6" i="5"/>
  <c r="R6" i="5"/>
  <c r="S6" i="5"/>
  <c r="V8" i="5"/>
  <c r="R8" i="5"/>
  <c r="S8" i="5"/>
  <c r="P18" i="4"/>
  <c r="V10" i="5"/>
  <c r="R10" i="5"/>
  <c r="S10" i="5"/>
  <c r="V12" i="5"/>
  <c r="R12" i="5"/>
  <c r="S12" i="5"/>
  <c r="V14" i="5"/>
  <c r="S14" i="5"/>
  <c r="R14" i="5"/>
  <c r="V16" i="5"/>
  <c r="R16" i="5"/>
  <c r="S16" i="5"/>
  <c r="X13" i="5"/>
  <c r="S13" i="5"/>
  <c r="R13" i="5"/>
  <c r="Q18" i="4"/>
  <c r="R7" i="4"/>
  <c r="T7" i="4" s="1"/>
  <c r="R9" i="4"/>
  <c r="T9" i="4" s="1"/>
  <c r="R11" i="4"/>
  <c r="T11" i="4" s="1"/>
  <c r="R13" i="4"/>
  <c r="T13" i="4" s="1"/>
  <c r="R15" i="4"/>
  <c r="T15" i="4" s="1"/>
  <c r="R17" i="4"/>
  <c r="T17" i="4" s="1"/>
  <c r="U7" i="5"/>
  <c r="R7" i="5"/>
  <c r="S7" i="5"/>
  <c r="R9" i="5"/>
  <c r="S9" i="5"/>
  <c r="V7" i="5"/>
  <c r="X9" i="5"/>
  <c r="Q18" i="5"/>
  <c r="V15" i="5"/>
  <c r="U9" i="5"/>
  <c r="T12" i="5"/>
  <c r="O18" i="5"/>
  <c r="X11" i="5"/>
  <c r="V13" i="5"/>
  <c r="U13" i="5"/>
  <c r="X17" i="5"/>
  <c r="X15" i="5"/>
  <c r="X7" i="5"/>
  <c r="U11" i="5"/>
  <c r="V17" i="5"/>
  <c r="P18" i="5"/>
  <c r="J11" i="6"/>
  <c r="T6" i="5"/>
  <c r="T8" i="5"/>
  <c r="X8" i="5"/>
  <c r="T10" i="5"/>
  <c r="X10" i="5"/>
  <c r="X12" i="5"/>
  <c r="T14" i="5"/>
  <c r="X14" i="5"/>
  <c r="T16" i="5"/>
  <c r="X16" i="5"/>
  <c r="N18" i="5"/>
  <c r="U6" i="5"/>
  <c r="U8" i="5"/>
  <c r="U10" i="5"/>
  <c r="U12" i="5"/>
  <c r="U14" i="5"/>
  <c r="U16" i="5"/>
  <c r="T7" i="5"/>
  <c r="T9" i="5"/>
  <c r="T11" i="5"/>
  <c r="T13" i="5"/>
  <c r="T15" i="5"/>
  <c r="T17" i="5"/>
  <c r="R8" i="4"/>
  <c r="T8" i="4" s="1"/>
  <c r="R10" i="4"/>
  <c r="T10" i="4" s="1"/>
  <c r="R12" i="4"/>
  <c r="T12" i="4" s="1"/>
  <c r="R14" i="4"/>
  <c r="T14" i="4" s="1"/>
  <c r="R16" i="4"/>
  <c r="T16" i="4" s="1"/>
  <c r="N18" i="4"/>
  <c r="M7" i="6" l="1"/>
  <c r="N7" i="6" s="1"/>
  <c r="N11" i="6" s="1"/>
  <c r="W16" i="5"/>
  <c r="Z15" i="5"/>
  <c r="Z11" i="5"/>
  <c r="W9" i="5"/>
  <c r="W7" i="5"/>
  <c r="Z12" i="5"/>
  <c r="Z17" i="5"/>
  <c r="W15" i="5"/>
  <c r="Z9" i="5"/>
  <c r="Z6" i="5"/>
  <c r="Z7" i="5"/>
  <c r="W13" i="5"/>
  <c r="Z16" i="5"/>
  <c r="W17" i="5"/>
  <c r="Z10" i="5"/>
  <c r="R18" i="5"/>
  <c r="Z8" i="5"/>
  <c r="Z13" i="5"/>
  <c r="Z14" i="5"/>
  <c r="W10" i="5"/>
  <c r="S18" i="5"/>
  <c r="V18" i="5"/>
  <c r="W8" i="5"/>
  <c r="W12" i="5"/>
  <c r="W14" i="5"/>
  <c r="W11" i="5"/>
  <c r="U18" i="5"/>
  <c r="T18" i="5"/>
  <c r="W6" i="5"/>
  <c r="X18" i="5"/>
  <c r="R18" i="4"/>
  <c r="T6" i="4"/>
  <c r="T18" i="4" s="1"/>
  <c r="M11" i="6" l="1"/>
  <c r="W18" i="5"/>
  <c r="Z18" i="5"/>
  <c r="J18" i="16"/>
  <c r="H18"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J10" authorId="0" shapeId="0" xr:uid="{00000000-0006-0000-0100-000001000000}">
      <text>
        <r>
          <rPr>
            <b/>
            <sz val="12"/>
            <color indexed="81"/>
            <rFont val="Tahoma"/>
            <family val="2"/>
            <charset val="162"/>
          </rPr>
          <t>Yazar:</t>
        </r>
        <r>
          <rPr>
            <sz val="12"/>
            <color indexed="81"/>
            <rFont val="Tahoma"/>
            <family val="2"/>
            <charset val="162"/>
          </rPr>
          <t xml:space="preserve">
Sabittir.
Değiştirilmez</t>
        </r>
      </text>
    </comment>
    <comment ref="L10" authorId="0" shapeId="0" xr:uid="{00000000-0006-0000-0100-000002000000}">
      <text>
        <r>
          <rPr>
            <b/>
            <sz val="12"/>
            <color indexed="81"/>
            <rFont val="Tahoma"/>
            <family val="2"/>
            <charset val="162"/>
          </rPr>
          <t>Yazar:</t>
        </r>
        <r>
          <rPr>
            <sz val="12"/>
            <color indexed="81"/>
            <rFont val="Tahoma"/>
            <family val="2"/>
            <charset val="162"/>
          </rPr>
          <t xml:space="preserve">
Sabittir.
Değiştirilmez</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I5" authorId="0" shapeId="0" xr:uid="{00000000-0006-0000-0200-000001000000}">
      <text>
        <r>
          <rPr>
            <b/>
            <sz val="15"/>
            <color indexed="81"/>
            <rFont val="Tahoma"/>
            <family val="2"/>
            <charset val="162"/>
          </rPr>
          <t>Yazar:</t>
        </r>
        <r>
          <rPr>
            <sz val="15"/>
            <color indexed="81"/>
            <rFont val="Tahoma"/>
            <family val="2"/>
            <charset val="162"/>
          </rPr>
          <t xml:space="preserve">
Tam aylık ödenecekse gün sayısına 30 yazmanız gerekir. Kıst gğn olarak da ödeme yapabilirsiniz.</t>
        </r>
      </text>
    </comment>
    <comment ref="J5" authorId="0" shapeId="0" xr:uid="{00000000-0006-0000-0200-000002000000}">
      <text>
        <r>
          <rPr>
            <b/>
            <sz val="20"/>
            <color indexed="81"/>
            <rFont val="Tahoma"/>
            <family val="2"/>
            <charset val="162"/>
          </rPr>
          <t>Yazar:</t>
        </r>
        <r>
          <rPr>
            <sz val="20"/>
            <color indexed="81"/>
            <rFont val="Tahoma"/>
            <family val="2"/>
            <charset val="162"/>
          </rPr>
          <t xml:space="preserve">
Bu alana ek gösterge - makam tazminatı - görev tazminat vb. girebilirsiniz. Hesaplama şekli aylık katsayı ile çarpımı sonucu bulunan bütün tazminat vb. giriş yapabilirsiniz.</t>
        </r>
      </text>
    </comment>
    <comment ref="L5" authorId="0" shapeId="0" xr:uid="{00000000-0006-0000-0200-000003000000}">
      <text>
        <r>
          <rPr>
            <b/>
            <sz val="15"/>
            <color indexed="81"/>
            <rFont val="Arial"/>
            <family val="2"/>
            <charset val="162"/>
          </rPr>
          <t>Yazar:</t>
        </r>
        <r>
          <rPr>
            <sz val="15"/>
            <color indexed="81"/>
            <rFont val="Arial"/>
            <family val="2"/>
            <charset val="162"/>
          </rPr>
          <t xml:space="preserve">
Bu alana farklı tazminat girişi yapılabilir. Ek ödeme+ Deneme tazminatı+ üniversite ödeneği vb….</t>
        </r>
      </text>
    </comment>
    <comment ref="N5" authorId="0" shapeId="0" xr:uid="{00000000-0006-0000-0200-000004000000}">
      <text>
        <r>
          <rPr>
            <b/>
            <sz val="18"/>
            <color indexed="81"/>
            <rFont val="Tahoma"/>
            <family val="2"/>
            <charset val="162"/>
          </rPr>
          <t>Hasip Ağırçelik</t>
        </r>
        <r>
          <rPr>
            <sz val="18"/>
            <color indexed="81"/>
            <rFont val="Tahoma"/>
            <family val="2"/>
            <charset val="162"/>
          </rPr>
          <t xml:space="preserve">
Prime Esas Kazanca dahil tazminatlar yazılması gerekir.</t>
        </r>
      </text>
    </comment>
    <comment ref="O5" authorId="0" shapeId="0" xr:uid="{00000000-0006-0000-0200-000005000000}">
      <text>
        <r>
          <rPr>
            <b/>
            <sz val="18"/>
            <color indexed="81"/>
            <rFont val="Tahoma"/>
            <family val="2"/>
            <charset val="162"/>
          </rPr>
          <t>Hasip Ağırçelik
Prime Esas Kazanca dahil tazminatlar yazılması gerekir.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I5" authorId="0" shapeId="0" xr:uid="{00000000-0006-0000-0300-000001000000}">
      <text>
        <r>
          <rPr>
            <b/>
            <sz val="15"/>
            <color indexed="81"/>
            <rFont val="Tahoma"/>
            <family val="2"/>
            <charset val="162"/>
          </rPr>
          <t>Yazar:</t>
        </r>
        <r>
          <rPr>
            <sz val="15"/>
            <color indexed="81"/>
            <rFont val="Tahoma"/>
            <family val="2"/>
            <charset val="162"/>
          </rPr>
          <t xml:space="preserve">
Tam aylık ödenecekse gün sayısına 30 yazmanız gerekir. Kıst gğn olarak da ödeme yapabilirsiniz.</t>
        </r>
      </text>
    </comment>
    <comment ref="J5" authorId="0" shapeId="0" xr:uid="{00000000-0006-0000-0300-000002000000}">
      <text>
        <r>
          <rPr>
            <b/>
            <sz val="20"/>
            <color indexed="81"/>
            <rFont val="Tahoma"/>
            <family val="2"/>
            <charset val="162"/>
          </rPr>
          <t>Yazar:</t>
        </r>
        <r>
          <rPr>
            <sz val="20"/>
            <color indexed="81"/>
            <rFont val="Tahoma"/>
            <family val="2"/>
            <charset val="162"/>
          </rPr>
          <t xml:space="preserve">
Bu alana ek gösterge - makam tazminatı - görev tazminat vb. girebilirsiniz. Hesaplama şekli aylık katsayı ile çarpımı sonucu bulunan bütün tazminat vb. giriş yapabilirsiniz.</t>
        </r>
      </text>
    </comment>
    <comment ref="L5" authorId="0" shapeId="0" xr:uid="{00000000-0006-0000-0300-000003000000}">
      <text>
        <r>
          <rPr>
            <b/>
            <sz val="15"/>
            <color indexed="81"/>
            <rFont val="Arial"/>
            <family val="2"/>
            <charset val="162"/>
          </rPr>
          <t>Yazar:</t>
        </r>
        <r>
          <rPr>
            <sz val="15"/>
            <color indexed="81"/>
            <rFont val="Arial"/>
            <family val="2"/>
            <charset val="162"/>
          </rPr>
          <t xml:space="preserve">
Bu alana farklı tazminat girişi yapılabilir. Ek ödeme+ Deneme tazminatı+ üniversite ödeneği vb….</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I5" authorId="0" shapeId="0" xr:uid="{00000000-0006-0000-0400-000001000000}">
      <text>
        <r>
          <rPr>
            <b/>
            <sz val="15"/>
            <color indexed="81"/>
            <rFont val="Tahoma"/>
            <family val="2"/>
            <charset val="162"/>
          </rPr>
          <t>Yazar:</t>
        </r>
        <r>
          <rPr>
            <sz val="15"/>
            <color indexed="81"/>
            <rFont val="Tahoma"/>
            <family val="2"/>
            <charset val="162"/>
          </rPr>
          <t xml:space="preserve">
Tam aylık ödenecekse gün sayısına 30 yazmanız gerekir. Kıst gğn olarak da ödeme yapabilirsiniz.</t>
        </r>
      </text>
    </comment>
    <comment ref="J5" authorId="0" shapeId="0" xr:uid="{00000000-0006-0000-0400-000002000000}">
      <text>
        <r>
          <rPr>
            <b/>
            <sz val="20"/>
            <color indexed="81"/>
            <rFont val="Tahoma"/>
            <family val="2"/>
            <charset val="162"/>
          </rPr>
          <t>Yazar:</t>
        </r>
        <r>
          <rPr>
            <sz val="20"/>
            <color indexed="81"/>
            <rFont val="Tahoma"/>
            <family val="2"/>
            <charset val="162"/>
          </rPr>
          <t xml:space="preserve">
Bu alana ek gösterge - makam tazminatı - görev tazminat vb. girebilirsiniz. Hesaplama şekli aylık katsayı ile çarpımı sonucu bulunan bütün tazminat vb. giriş yapabilirsiniz.</t>
        </r>
      </text>
    </comment>
    <comment ref="L5" authorId="0" shapeId="0" xr:uid="{00000000-0006-0000-0400-000003000000}">
      <text>
        <r>
          <rPr>
            <b/>
            <sz val="15"/>
            <color indexed="81"/>
            <rFont val="Arial"/>
            <family val="2"/>
            <charset val="162"/>
          </rPr>
          <t>Yazar:</t>
        </r>
        <r>
          <rPr>
            <sz val="15"/>
            <color indexed="81"/>
            <rFont val="Arial"/>
            <family val="2"/>
            <charset val="162"/>
          </rPr>
          <t xml:space="preserve">
Bu alana farklı tazminat girişi yapılabilir. Ek ödeme+ Deneme tazminatı+ üniversite ödeneği vb….</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L8" authorId="0" shapeId="0" xr:uid="{00000000-0006-0000-0500-000001000000}">
      <text>
        <r>
          <rPr>
            <b/>
            <sz val="20"/>
            <color indexed="81"/>
            <rFont val="Tahoma"/>
            <family val="2"/>
            <charset val="162"/>
          </rPr>
          <t>Yazar:</t>
        </r>
        <r>
          <rPr>
            <sz val="20"/>
            <color indexed="81"/>
            <rFont val="Tahoma"/>
            <family val="2"/>
            <charset val="162"/>
          </rPr>
          <t xml:space="preserve">
I. Derece Engelliler (Çalışma gücünün asgari % 80’ini kaybetmiş olanlar)</t>
        </r>
      </text>
    </comment>
    <comment ref="L9" authorId="0" shapeId="0" xr:uid="{00000000-0006-0000-0500-000002000000}">
      <text>
        <r>
          <rPr>
            <b/>
            <sz val="20"/>
            <color indexed="81"/>
            <rFont val="Tahoma"/>
            <family val="2"/>
            <charset val="162"/>
          </rPr>
          <t>Yazar:</t>
        </r>
        <r>
          <rPr>
            <sz val="20"/>
            <color indexed="81"/>
            <rFont val="Tahoma"/>
            <family val="2"/>
            <charset val="162"/>
          </rPr>
          <t xml:space="preserve">
I. Derece Engelliler (Çalışma gücünün asgari % 80’ini kaybetmiş olanlar)</t>
        </r>
      </text>
    </comment>
    <comment ref="L10" authorId="0" shapeId="0" xr:uid="{00000000-0006-0000-0500-000003000000}">
      <text>
        <r>
          <rPr>
            <b/>
            <sz val="20"/>
            <color indexed="81"/>
            <rFont val="Tahoma"/>
            <family val="2"/>
            <charset val="162"/>
          </rPr>
          <t>Yazar:</t>
        </r>
        <r>
          <rPr>
            <sz val="20"/>
            <color indexed="81"/>
            <rFont val="Tahoma"/>
            <family val="2"/>
            <charset val="162"/>
          </rPr>
          <t xml:space="preserve">
II. Derece Engelliler (Çalışma gücünün asgari % 60’ını kaybetmiş olanlar)</t>
        </r>
      </text>
    </comment>
    <comment ref="L11" authorId="0" shapeId="0" xr:uid="{00000000-0006-0000-0500-000004000000}">
      <text>
        <r>
          <rPr>
            <b/>
            <sz val="20"/>
            <color indexed="81"/>
            <rFont val="Tahoma"/>
            <family val="2"/>
            <charset val="162"/>
          </rPr>
          <t>Yazar:</t>
        </r>
        <r>
          <rPr>
            <sz val="20"/>
            <color indexed="81"/>
            <rFont val="Tahoma"/>
            <family val="2"/>
            <charset val="162"/>
          </rPr>
          <t xml:space="preserve">
III. Derece Engelliler (Çalışma gücünün asgari % 40’ını kaybetmiş olanlar)</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H5" authorId="0" shapeId="0" xr:uid="{00000000-0006-0000-0700-000001000000}">
      <text>
        <r>
          <rPr>
            <sz val="9"/>
            <color indexed="81"/>
            <rFont val="Tahoma"/>
            <family val="2"/>
            <charset val="162"/>
          </rPr>
          <t xml:space="preserve"> </t>
        </r>
        <r>
          <rPr>
            <sz val="16"/>
            <color indexed="81"/>
            <rFont val="Tahoma"/>
            <family val="2"/>
            <charset val="162"/>
          </rPr>
          <t xml:space="preserve">  Kamu görevlileri hakem kurulunun 29/05/2012 tarihli ve 2012/1 nolu kararı ile
1/7/2012 tarihinden geçerli olmak üzere, 375 sayılı Kanun Hükmünde Kararnamenin 1. maddesinin (D )fıkrasında yer alan 12105 gösterge rakamı 13558 olarak uygulanır hükmüne yer verilmiştir. 
buna göre Emekli Yolluğu = 13.558 Gösterge X Katsayı bu tutardan sadece damga vergisi kesiliyor.</t>
        </r>
        <r>
          <rPr>
            <sz val="9"/>
            <color indexed="81"/>
            <rFont val="Tahoma"/>
            <family val="2"/>
            <charset val="16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C7" authorId="0" shapeId="0" xr:uid="{B993A004-9426-41B5-A603-4EE709364D16}">
      <text>
        <r>
          <rPr>
            <b/>
            <sz val="12"/>
            <color indexed="81"/>
            <rFont val="Tahoma"/>
            <family val="2"/>
            <charset val="162"/>
          </rPr>
          <t>Hasip A: Faiz başlangıç tarihi kişinin ödemeyi alması gereken  geçmiş tarihtir.</t>
        </r>
        <r>
          <rPr>
            <sz val="9"/>
            <color indexed="81"/>
            <rFont val="Tahoma"/>
            <charset val="1"/>
          </rPr>
          <t xml:space="preserve">
</t>
        </r>
      </text>
    </comment>
    <comment ref="D7" authorId="0" shapeId="0" xr:uid="{D65AE09D-DD66-4EF3-886A-7D7679B69950}">
      <text>
        <r>
          <rPr>
            <b/>
            <sz val="16"/>
            <color indexed="81"/>
            <rFont val="Tahoma"/>
            <family val="2"/>
            <charset val="162"/>
          </rPr>
          <t>Hasip A: Kişiye yapılan ödemenin tarihidir. Güncel tarihtir.</t>
        </r>
      </text>
    </comment>
  </commentList>
</comments>
</file>

<file path=xl/sharedStrings.xml><?xml version="1.0" encoding="utf-8"?>
<sst xmlns="http://schemas.openxmlformats.org/spreadsheetml/2006/main" count="544" uniqueCount="191">
  <si>
    <t xml:space="preserve">                             </t>
  </si>
  <si>
    <t xml:space="preserve">                        ÇEŞİTLİ  ÖDEMELER  BORDROSU</t>
  </si>
  <si>
    <t>Birimi:...................................................................................................................................</t>
  </si>
  <si>
    <t xml:space="preserve">Aile ve Çocuk Yardımı  Ödeme Bordrosu             </t>
  </si>
  <si>
    <t>Sıra No</t>
  </si>
  <si>
    <t>ALACAKLININ</t>
  </si>
  <si>
    <t>TAHAKKUK EDEN ALACAĞIN</t>
  </si>
  <si>
    <t>Ödenecek                   Toplam Tutar</t>
  </si>
  <si>
    <t>İmza</t>
  </si>
  <si>
    <t>Adı / Soyadı</t>
  </si>
  <si>
    <t>T.C. / Vergi Kimlik No</t>
  </si>
  <si>
    <t>Kadro Ünvanı</t>
  </si>
  <si>
    <t>Ailt Olduğu Yıl</t>
  </si>
  <si>
    <t>Ailt Olduğu Ay</t>
  </si>
  <si>
    <t>Aylık Katsayı</t>
  </si>
  <si>
    <t xml:space="preserve">Aile Yardımı Katsayısı </t>
  </si>
  <si>
    <t xml:space="preserve">  0 - 6 yaş Çocuk Katsayısı </t>
  </si>
  <si>
    <t>0 - 6 Yaş Çocuk Sayısı</t>
  </si>
  <si>
    <t xml:space="preserve">6 yaşından Büyük  Çocuk Katsayısı </t>
  </si>
  <si>
    <t xml:space="preserve"> 6 Yaşından Büyük Çocuk Sayısı</t>
  </si>
  <si>
    <t>Aile  Yardımı Tutarı</t>
  </si>
  <si>
    <t>Çocuk Yardımı Tutarı</t>
  </si>
  <si>
    <t>Hasip Ağırçelik</t>
  </si>
  <si>
    <t>aaa</t>
  </si>
  <si>
    <t>Ekim</t>
  </si>
  <si>
    <t>Kasım</t>
  </si>
  <si>
    <t>Aralık</t>
  </si>
  <si>
    <t xml:space="preserve">                                                                     GENEL    T O P L A M     </t>
  </si>
  <si>
    <t xml:space="preserve">............................................................................için .................................................................. TL.......................................................Kuruş  tahakkuk ettirilmiştir.        </t>
  </si>
  <si>
    <t>Düzenleyen</t>
  </si>
  <si>
    <t>(Mutemet)</t>
  </si>
  <si>
    <t>Adı Soyadı         :</t>
  </si>
  <si>
    <t>....................................................</t>
  </si>
  <si>
    <t>Unvanı               :</t>
  </si>
  <si>
    <t>İmzası               :</t>
  </si>
  <si>
    <t>Dönem</t>
  </si>
  <si>
    <t>EKSİK ÖDENEN TAZMİNATLAR</t>
  </si>
  <si>
    <t>TAHAKKUK EDEN ALACAK</t>
  </si>
  <si>
    <t>KESİNTİLER</t>
  </si>
  <si>
    <t>Ödenecek Toplam Tutar</t>
  </si>
  <si>
    <t>Ödenecek Gün</t>
  </si>
  <si>
    <t>Ek Gösterge- Makam taz. vb.</t>
  </si>
  <si>
    <t>Özel Hizmet Tazminatı</t>
  </si>
  <si>
    <t>Ek Ödeme (Tazm.) Puanı Vb.</t>
  </si>
  <si>
    <t>Yan Ödeme Puanı</t>
  </si>
  <si>
    <t>Ek Gösterge Tutarı</t>
  </si>
  <si>
    <t>Özel Hizmet Tazminatı Tutarı</t>
  </si>
  <si>
    <t>Ek Ödeme (Tazm.) Tutarı</t>
  </si>
  <si>
    <t>Yan Ödeme Tutarı</t>
  </si>
  <si>
    <t>Sağ.Sig.Pir (Kişi) %5</t>
  </si>
  <si>
    <t>Em.Kesenek (Kişi) %9</t>
  </si>
  <si>
    <t>Toplam Prim Tutarı</t>
  </si>
  <si>
    <t>Damga Vergisi</t>
  </si>
  <si>
    <t>Gelir Vergisi</t>
  </si>
  <si>
    <t>Şube Müdürü</t>
  </si>
  <si>
    <t>Ocak</t>
  </si>
  <si>
    <t>Şubat</t>
  </si>
  <si>
    <t>Mart</t>
  </si>
  <si>
    <t>Nisan</t>
  </si>
  <si>
    <t>Mayıs</t>
  </si>
  <si>
    <t>Haziran</t>
  </si>
  <si>
    <t>Temmuz</t>
  </si>
  <si>
    <t>Ağustos</t>
  </si>
  <si>
    <t>Eylül</t>
  </si>
  <si>
    <t xml:space="preserve">………………………........................................................................................................................................................................için .................................................................. TL.......................................................Kuruş  tahakkuk ettirilmiştir.        </t>
  </si>
  <si>
    <t>Birim Amiri</t>
  </si>
  <si>
    <t>Adı Soyadı</t>
  </si>
  <si>
    <t>Ünvanı</t>
  </si>
  <si>
    <t>Tarih</t>
  </si>
  <si>
    <t>"</t>
  </si>
  <si>
    <t xml:space="preserve">  .....................................................................................................................................................................için .................................................................. TL.......................................................Kuruş  tahakkuk ettirilmiştir.        </t>
  </si>
  <si>
    <t>Sağ.Sig.Pir. (Dev) %12</t>
  </si>
  <si>
    <t>Em.Kesenek (Kişi) %16</t>
  </si>
  <si>
    <t>Em.Kesenek (Devlet) %20</t>
  </si>
  <si>
    <t>ÇEŞİTLİ  ÖDEMELER  BORDROSU</t>
  </si>
  <si>
    <t>…………………………………</t>
  </si>
  <si>
    <t>Görevi</t>
  </si>
  <si>
    <t>Gösterge</t>
  </si>
  <si>
    <t>Katsayı</t>
  </si>
  <si>
    <t>Toplam</t>
  </si>
  <si>
    <t>Kesinti Toplamı</t>
  </si>
  <si>
    <t>Ödenecek             Tutar</t>
  </si>
  <si>
    <t xml:space="preserve">İmza </t>
  </si>
  <si>
    <t>Açıklama</t>
  </si>
  <si>
    <t>Fakülte Sekreteri</t>
  </si>
  <si>
    <t>Adı Soyadı :</t>
  </si>
  <si>
    <t>Unvanı :</t>
  </si>
  <si>
    <t>İmzası :</t>
  </si>
  <si>
    <t>Ödeme Tarihi</t>
  </si>
  <si>
    <t>Faiz Başlangıç Tarihi</t>
  </si>
  <si>
    <t>Gün Sayısı</t>
  </si>
  <si>
    <t>Anapara</t>
  </si>
  <si>
    <t>Faiz oranı</t>
  </si>
  <si>
    <t>Faiz tutarı</t>
  </si>
  <si>
    <t>Ödenecek Tutar</t>
  </si>
  <si>
    <t>Sağ.Sig.Pir (D) %7,5</t>
  </si>
  <si>
    <t>Engellilik Derecesi</t>
  </si>
  <si>
    <t>Maaştan Kesilen Gelir Vergisi</t>
  </si>
  <si>
    <t>İade Edilecek Tutar</t>
  </si>
  <si>
    <t>Ait Olduğu Yıl</t>
  </si>
  <si>
    <t>Amir</t>
  </si>
  <si>
    <t>Vergi Dilimi</t>
  </si>
  <si>
    <t xml:space="preserve">  .................................................................................için .................................................................. TL.............................Kuruş  tahakkuk ettirilmiştir.        </t>
  </si>
  <si>
    <t>Engellilik İndirimi Vergi İade Bordrosu</t>
  </si>
  <si>
    <t>İndirim Tutarı</t>
  </si>
  <si>
    <t>İndirimi tutarı</t>
  </si>
  <si>
    <t>--</t>
  </si>
  <si>
    <t>UYARI…!!!             BU BÖLÜMDE SADECE SARI RENKLİ ALANLARI DOLDURUNUZ.</t>
  </si>
  <si>
    <t>OCAK</t>
  </si>
  <si>
    <t>ŞUBAT</t>
  </si>
  <si>
    <t>MART</t>
  </si>
  <si>
    <t>NİSAN</t>
  </si>
  <si>
    <t>MAYIS</t>
  </si>
  <si>
    <t>HAZİRAN</t>
  </si>
  <si>
    <t>TEMMUZ</t>
  </si>
  <si>
    <t>AĞUSTOS</t>
  </si>
  <si>
    <t>EYLÜL</t>
  </si>
  <si>
    <t>EKİM</t>
  </si>
  <si>
    <t>KASIM</t>
  </si>
  <si>
    <t>ARALIK</t>
  </si>
  <si>
    <t>Ait Olduğu Ay</t>
  </si>
  <si>
    <t>1. Derece %80</t>
  </si>
  <si>
    <t>2. Derece %60</t>
  </si>
  <si>
    <t>3. Derece %40</t>
  </si>
  <si>
    <t>www.uzmanmutemet.com</t>
  </si>
  <si>
    <t>Ödenen Geliştirme Ödeneği Tutarı</t>
  </si>
  <si>
    <t>Ödenmesi Gereken Tutar</t>
  </si>
  <si>
    <t>Ödeme Aylığı Gösterge Puanı</t>
  </si>
  <si>
    <t>Geliştirme Ödeneği Oranı %</t>
  </si>
  <si>
    <t>Ek Gösterge Puanı</t>
  </si>
  <si>
    <t>GELİŞTİRME ÖDENEĞİ ÖDEME BORDROSU</t>
  </si>
  <si>
    <t>Düzenleyen : Hasip AĞIRÇELİK</t>
  </si>
  <si>
    <t>Düzenleyen: Hasip Ağırçelik</t>
  </si>
  <si>
    <t>Hasip Ağırçelik 'in emekli olmasından dolayı ….... Türk lirası tazminatın damga vergisi düşülürek …........... Türk Lirası ödenecektir.</t>
  </si>
  <si>
    <t>FAİZ HESAPLAMA TABLOSU</t>
  </si>
  <si>
    <t>Düzenleyen : Hasip AĞIRÇELİK Soru ve Görüşleriniz için  0507 041 54 05</t>
  </si>
  <si>
    <t>Toplam Anapara</t>
  </si>
  <si>
    <t>Toplam Faiz</t>
  </si>
  <si>
    <t>Genel Toplam</t>
  </si>
  <si>
    <t>Doldurulması gereken alanlar</t>
  </si>
  <si>
    <t>1. Faiz Başlangıç Tarihi ( Kişinin alması gereken eski tarih)</t>
  </si>
  <si>
    <t>2. Ödeme Tarihi (Kişiye yapılan/yapılacak olan ödemenin güncel tarihi)</t>
  </si>
  <si>
    <t>3. Anapara kısmına o tarihe ait alması gereken tutar girilir.</t>
  </si>
  <si>
    <t>02/2026</t>
  </si>
  <si>
    <t>Em.Kesenek (D) %12</t>
  </si>
  <si>
    <t>Çeşitli Ödemeler Bordrosu</t>
  </si>
  <si>
    <t>01  Aile ve Çocuk Yardımı</t>
  </si>
  <si>
    <t>02  Tazminat ve Ek Gösterge</t>
  </si>
  <si>
    <t>03  Tazminat ve Ek Gösterge</t>
  </si>
  <si>
    <t>SGK primi olmadan fark ödemesi</t>
  </si>
  <si>
    <t>04  Tazminat ve Ek Gösterge</t>
  </si>
  <si>
    <t>05  Engellilik İndirimi</t>
  </si>
  <si>
    <t>Engellilik indirimi vergi iadesi</t>
  </si>
  <si>
    <t>06  Geliştirme Ödeneği</t>
  </si>
  <si>
    <t>07  Emekli Yolluğu</t>
  </si>
  <si>
    <t>Emeklilik tazminatı ve kesintiler</t>
  </si>
  <si>
    <t>08  Faiz Hesaplama</t>
  </si>
  <si>
    <t>uzmanmutemet.com</t>
  </si>
  <si>
    <t xml:space="preserve">Açıklama: Aile Yardımı Ödemeyecekseniz Aile Yardım Katsayısını silmeniz yeterli olur.  ---- Aile Yardımı ve Çocuk Yardımı gelir , damga , icra vb. herhangi bir kesintiye tabi değildir. ---- Aile ve çocuk yardımını ister MYS ister KBS MAAŞ BORDRO girişinden giriş yaparak verebilirsiniz.                                                                                                                                       Düzenleyen : Hasip Ağırçelik </t>
  </si>
  <si>
    <t>Açıklama: Personele eksik ödenen tazminat, ek gösterge vb. ödemeler için aradaki fark puanını ''EKSİK ÖDENEN TAZMİNATLAR'' alanına giriş yapınız.  Ek ödeme alan ismini değiştirip farklı bir tazminat girebilirsiniz. Gelir vergisi manuel hesaplamanız gerekir. Bu tablodaki tutarı ister mys ister kbs maaş girişinden ödeme yapabilirsiniz. Düzenleyen : Hasip Ağırçelik  / Sinop Üniversitesi</t>
  </si>
  <si>
    <t xml:space="preserve">Açıklama: Personele eksik ödenen tazminat, ek gösterge vb. ödemeler için aradaki fark puanını ''EKSİK ÖDENEN TAZMİNATLAR'' alanına giriş yapınız.  Ek ödeme alan ismini değiştirip farklı bir tazminat girebilirsiniz. Gelir vergisi manuel hesaplamanız gerekir. Bu tablodaki tutarı ister mys ister kbs maaş girişinden ödeme yapabilirsiniz. Ayrıca bu tabloyu 5434'e tabi personelin kıst ödemesi içinde kullanabilirsiniz. 5434'e tabi personelin kıst tazminat ödemelerinde sgk primleri ödenmez    Düzenleyen : Hasip Ağırçelik  </t>
  </si>
  <si>
    <t xml:space="preserve">Açıklama: Personele eksik ödenen tazminat, ek gösterge vb. ödemeler için aradaki fark puanını ''EKSİK ÖDENEN TAZMİNATLAR'' alanına giriş yapınız.  Ek ödeme alan ismini değiştirip farklı bir tazminat girebilirsiniz. Gelir vergisi manuel hesaplamanız gerekir. Bu tablodaki tutarı ister mys ister kbs maaş girişinden ödeme yapabilirsiniz. Düzenleyen :                   Hasip Ağırçelik   </t>
  </si>
  <si>
    <t>Maaş Katsayıları</t>
  </si>
  <si>
    <t>Ocak katsayısı Ocak–Haziran, Temmuz katsayısı Temmuz–Aralık için kullanılır. Sarı alanlara yeni katsayıları yazabilirsiniz. 2027–2030 değerleri yayımlandığında doldurulmalıdır.</t>
  </si>
  <si>
    <t>Yıl</t>
  </si>
  <si>
    <t>Aylık katsayısı</t>
  </si>
  <si>
    <t>Yan ödeme katsayısı</t>
  </si>
  <si>
    <t>Taban aylık katsayısı</t>
  </si>
  <si>
    <t>Kaynak / açıklama</t>
  </si>
  <si>
    <t>Durum</t>
  </si>
  <si>
    <t>HMB • 06.01.2026</t>
  </si>
  <si>
    <t>HMB • 03.07.2026</t>
  </si>
  <si>
    <t>Yayımlandığında giriniz</t>
  </si>
  <si>
    <t>Gönderilen katsayı dosyası</t>
  </si>
  <si>
    <t>2005–2025 değerleri gönderilen XLS dosyasından alınmıştır. Geçmiş dönemleri görmek için soldaki + işaretini kullanın. Bordroda #YOK görülürse seçilen dönemin aylık katsayısını ve yıl/ay girişini kontrol edin.</t>
  </si>
  <si>
    <t>Yan Ödeme Katsayısı</t>
  </si>
  <si>
    <t>Faiz = anapara × yıllık oran (%) × gün / 36500. Girilen oran tüm süreye uygulanır; faiz satır bazında kuruşa yuvarlanır.</t>
  </si>
  <si>
    <t>Bordroyu seçin. Yıl ve aya göre katsayılar otomatik alınır.</t>
  </si>
  <si>
    <t>Aile ve çocuk yardımı bordrosu</t>
  </si>
  <si>
    <t>5510 sonrası fark ödemesi</t>
  </si>
  <si>
    <t>5434 kapsamındaki fark ödemesi</t>
  </si>
  <si>
    <t>Geliştirme ödeneği bordrosu</t>
  </si>
  <si>
    <t>Anapara, gün, oran ve faiz</t>
  </si>
  <si>
    <t>09  Katsayılar</t>
  </si>
  <si>
    <t>Geçmiş yıllar ve 2030 a kadar dönemler</t>
  </si>
  <si>
    <t>Sarı: veri girişi</t>
  </si>
  <si>
    <t>Mavi: otomatik hesaplama</t>
  </si>
  <si>
    <t>Formüller korumalıdır</t>
  </si>
  <si>
    <t>2027–2030 katsayılarını yayımlandıkça Katsayılar sayfasına girin. #YOK uyarısı, seçilen dönemin katsayısının eksik olduğunu veya yıl/ay girişinin kontrol edilmesi gerektiğini gösterir.</t>
  </si>
  <si>
    <t>Hazırlayan: Hasip Ağırçelik     İletişim: 0507 041 54 05</t>
  </si>
  <si>
    <t>Engellilik İndirimi Tutarları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</si>
</sst>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 &quot;₺&quot;_-;\-* #,##0.00\ &quot;₺&quot;_-;_-* &quot;-&quot;??\ &quot;₺&quot;_-;_-@_-"/>
    <numFmt numFmtId="165" formatCode="#,##0.00\ &quot;₺&quot;"/>
    <numFmt numFmtId="166" formatCode="&quot;₺&quot;#,##0.00"/>
    <numFmt numFmtId="167" formatCode="dd/mm/yyyy;@"/>
    <numFmt numFmtId="168" formatCode="0.000000"/>
    <numFmt numFmtId="169" formatCode="0.000000;\-0.000000;;"/>
    <numFmt numFmtId="170" formatCode="0&quot; Yılı&quot;"/>
  </numFmts>
  <fonts count="39" x14ac:knownFonts="1">
    <font>
      <sz val="11"/>
      <color theme="1"/>
      <name val="Calibri"/>
      <family val="2"/>
      <scheme val="minor"/>
    </font>
    <font>
      <u/>
      <sz val="10"/>
      <color theme="10"/>
      <name val="Arial"/>
      <family val="2"/>
      <charset val="162"/>
    </font>
    <font>
      <b/>
      <sz val="12"/>
      <color indexed="81"/>
      <name val="Tahoma"/>
      <family val="2"/>
      <charset val="162"/>
    </font>
    <font>
      <sz val="12"/>
      <color indexed="81"/>
      <name val="Tahoma"/>
      <family val="2"/>
      <charset val="162"/>
    </font>
    <font>
      <sz val="10"/>
      <name val="Calibri"/>
      <family val="2"/>
      <charset val="162"/>
      <scheme val="minor"/>
    </font>
    <font>
      <sz val="15"/>
      <name val="Calibri"/>
      <family val="2"/>
      <charset val="162"/>
      <scheme val="minor"/>
    </font>
    <font>
      <b/>
      <sz val="15"/>
      <color indexed="81"/>
      <name val="Tahoma"/>
      <family val="2"/>
      <charset val="162"/>
    </font>
    <font>
      <sz val="15"/>
      <color indexed="81"/>
      <name val="Tahoma"/>
      <family val="2"/>
      <charset val="162"/>
    </font>
    <font>
      <b/>
      <sz val="20"/>
      <color indexed="81"/>
      <name val="Tahoma"/>
      <family val="2"/>
      <charset val="162"/>
    </font>
    <font>
      <sz val="20"/>
      <color indexed="81"/>
      <name val="Tahoma"/>
      <family val="2"/>
      <charset val="162"/>
    </font>
    <font>
      <b/>
      <sz val="15"/>
      <color indexed="81"/>
      <name val="Arial"/>
      <family val="2"/>
      <charset val="162"/>
    </font>
    <font>
      <sz val="15"/>
      <color indexed="81"/>
      <name val="Arial"/>
      <family val="2"/>
      <charset val="162"/>
    </font>
    <font>
      <sz val="12"/>
      <name val="Arial"/>
      <family val="2"/>
      <charset val="162"/>
    </font>
    <font>
      <sz val="14"/>
      <name val="Arial"/>
      <family val="2"/>
    </font>
    <font>
      <sz val="12"/>
      <name val="Arial"/>
      <family val="2"/>
    </font>
    <font>
      <sz val="9"/>
      <color indexed="81"/>
      <name val="Tahoma"/>
      <family val="2"/>
      <charset val="162"/>
    </font>
    <font>
      <sz val="16"/>
      <color indexed="81"/>
      <name val="Tahoma"/>
      <family val="2"/>
      <charset val="162"/>
    </font>
    <font>
      <sz val="11"/>
      <color theme="1"/>
      <name val="Calibri"/>
      <family val="2"/>
      <scheme val="minor"/>
    </font>
    <font>
      <b/>
      <sz val="18"/>
      <color indexed="81"/>
      <name val="Tahoma"/>
      <family val="2"/>
      <charset val="162"/>
    </font>
    <font>
      <sz val="18"/>
      <color indexed="81"/>
      <name val="Tahoma"/>
      <family val="2"/>
      <charset val="162"/>
    </font>
    <font>
      <sz val="9"/>
      <color indexed="81"/>
      <name val="Tahoma"/>
      <charset val="1"/>
    </font>
    <font>
      <b/>
      <sz val="16"/>
      <color indexed="81"/>
      <name val="Tahoma"/>
      <family val="2"/>
      <charset val="162"/>
    </font>
    <font>
      <sz val="11"/>
      <color theme="1"/>
      <name val="Arial"/>
      <family val="2"/>
      <charset val="162"/>
    </font>
    <font>
      <sz val="10"/>
      <color rgb="FF23384D"/>
      <name val="Arial"/>
      <family val="2"/>
      <charset val="162"/>
    </font>
    <font>
      <b/>
      <sz val="10"/>
      <color rgb="FF23384D"/>
      <name val="Arial"/>
      <family val="2"/>
      <charset val="162"/>
    </font>
    <font>
      <b/>
      <sz val="10"/>
      <color rgb="FF19334D"/>
      <name val="Arial"/>
      <family val="2"/>
      <charset val="162"/>
    </font>
    <font>
      <b/>
      <sz val="16"/>
      <color rgb="FF19334D"/>
      <name val="Arial"/>
      <family val="2"/>
      <charset val="162"/>
    </font>
    <font>
      <b/>
      <u/>
      <sz val="10"/>
      <color rgb="FF315B7E"/>
      <name val="Arial"/>
      <family val="2"/>
      <charset val="162"/>
    </font>
    <font>
      <b/>
      <sz val="10"/>
      <color rgb="FFFFFFFF"/>
      <name val="Arial"/>
      <family val="2"/>
      <charset val="162"/>
    </font>
    <font>
      <b/>
      <sz val="18"/>
      <color rgb="FF19334D"/>
      <name val="Arial"/>
      <family val="2"/>
      <charset val="162"/>
    </font>
    <font>
      <b/>
      <sz val="11"/>
      <color rgb="FF23384D"/>
      <name val="Arial"/>
      <family val="2"/>
      <charset val="162"/>
    </font>
    <font>
      <b/>
      <sz val="11"/>
      <color rgb="FF23194D"/>
      <name val="Arial"/>
      <family val="2"/>
      <charset val="162"/>
    </font>
    <font>
      <sz val="11"/>
      <color rgb="FF23384D"/>
      <name val="Arial"/>
      <family val="2"/>
      <charset val="162"/>
    </font>
    <font>
      <b/>
      <sz val="20"/>
      <color rgb="FF19334D"/>
      <name val="Arial"/>
      <family val="2"/>
      <charset val="162"/>
    </font>
    <font>
      <b/>
      <sz val="11"/>
      <color rgb="FFFFFFFF"/>
      <name val="Arial"/>
      <family val="2"/>
      <charset val="162"/>
    </font>
    <font>
      <b/>
      <sz val="10"/>
      <color rgb="FF315B7E"/>
      <name val="Arial"/>
      <family val="2"/>
      <charset val="162"/>
    </font>
    <font>
      <b/>
      <i/>
      <sz val="28"/>
      <color rgb="FFFFFFFF"/>
      <name val="Georgia"/>
      <family val="1"/>
      <charset val="162"/>
    </font>
    <font>
      <b/>
      <sz val="10"/>
      <color rgb="FFDDDDDD"/>
      <name val="Arial"/>
      <family val="2"/>
      <charset val="162"/>
    </font>
    <font>
      <b/>
      <sz val="10"/>
      <color rgb="FF19534D"/>
      <name val="Arial"/>
      <family val="2"/>
      <charset val="162"/>
    </font>
  </fonts>
  <fills count="11">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39997558519241921"/>
        <bgColor indexed="64"/>
      </patternFill>
    </fill>
    <fill>
      <patternFill patternType="solid">
        <fgColor rgb="FFFFFFFF"/>
        <bgColor indexed="64"/>
      </patternFill>
    </fill>
    <fill>
      <patternFill patternType="solid">
        <fgColor rgb="FF19334D"/>
        <bgColor indexed="64"/>
      </patternFill>
    </fill>
    <fill>
      <patternFill patternType="solid">
        <fgColor rgb="FFEAF1F7"/>
        <bgColor indexed="64"/>
      </patternFill>
    </fill>
    <fill>
      <patternFill patternType="solid">
        <fgColor rgb="FFFFF4D8"/>
        <bgColor indexed="64"/>
      </patternFill>
    </fill>
    <fill>
      <patternFill patternType="solid">
        <fgColor rgb="FFE2EFE9"/>
        <bgColor indexed="64"/>
      </patternFill>
    </fill>
    <fill>
      <patternFill patternType="solid">
        <fgColor rgb="FF19534D"/>
        <bgColor indexed="64"/>
      </patternFill>
    </fill>
  </fills>
  <borders count="6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8"/>
      </bottom>
      <diagonal/>
    </border>
    <border>
      <left style="medium">
        <color indexed="8"/>
      </left>
      <right style="medium">
        <color indexed="8"/>
      </right>
      <top style="medium">
        <color indexed="64"/>
      </top>
      <bottom style="medium">
        <color indexed="8"/>
      </bottom>
      <diagonal/>
    </border>
    <border>
      <left style="medium">
        <color indexed="8"/>
      </left>
      <right style="medium">
        <color indexed="64"/>
      </right>
      <top style="medium">
        <color indexed="64"/>
      </top>
      <bottom style="medium">
        <color indexed="8"/>
      </bottom>
      <diagonal/>
    </border>
    <border>
      <left style="medium">
        <color indexed="8"/>
      </left>
      <right style="medium">
        <color indexed="8"/>
      </right>
      <top style="medium">
        <color indexed="8"/>
      </top>
      <bottom style="medium">
        <color indexed="64"/>
      </bottom>
      <diagonal/>
    </border>
    <border>
      <left style="medium">
        <color indexed="8"/>
      </left>
      <right style="medium">
        <color indexed="64"/>
      </right>
      <top style="medium">
        <color indexed="8"/>
      </top>
      <bottom style="medium">
        <color indexed="64"/>
      </bottom>
      <diagonal/>
    </border>
    <border>
      <left style="medium">
        <color indexed="8"/>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style="medium">
        <color rgb="FFCFDCE7"/>
      </bottom>
      <diagonal/>
    </border>
    <border>
      <left/>
      <right/>
      <top style="medium">
        <color indexed="64"/>
      </top>
      <bottom style="medium">
        <color rgb="FFCFDCE7"/>
      </bottom>
      <diagonal/>
    </border>
    <border>
      <left style="thin">
        <color rgb="FFCFDCE7"/>
      </left>
      <right style="thin">
        <color rgb="FFCFDCE7"/>
      </right>
      <top style="thin">
        <color rgb="FFCFDCE7"/>
      </top>
      <bottom style="thin">
        <color rgb="FFCFDCE7"/>
      </bottom>
      <diagonal/>
    </border>
    <border>
      <left style="thin">
        <color rgb="FFFFFFFF"/>
      </left>
      <right style="thin">
        <color rgb="FFFFFFFF"/>
      </right>
      <top style="thin">
        <color rgb="FFFFFFFF"/>
      </top>
      <bottom style="thin">
        <color rgb="FFFFFFFF"/>
      </bottom>
      <diagonal/>
    </border>
    <border>
      <left/>
      <right style="medium">
        <color indexed="64"/>
      </right>
      <top style="medium">
        <color indexed="64"/>
      </top>
      <bottom style="medium">
        <color rgb="FFCFDCE7"/>
      </bottom>
      <diagonal/>
    </border>
    <border>
      <left style="medium">
        <color indexed="64"/>
      </left>
      <right style="medium">
        <color indexed="64"/>
      </right>
      <top/>
      <bottom/>
      <diagonal/>
    </border>
    <border>
      <left style="medium">
        <color indexed="64"/>
      </left>
      <right/>
      <top/>
      <bottom style="medium">
        <color rgb="FFCFDCE7"/>
      </bottom>
      <diagonal/>
    </border>
    <border>
      <left/>
      <right/>
      <top/>
      <bottom style="medium">
        <color rgb="FFCFDCE7"/>
      </bottom>
      <diagonal/>
    </border>
    <border>
      <left/>
      <right style="medium">
        <color indexed="64"/>
      </right>
      <top/>
      <bottom style="medium">
        <color rgb="FFCFDCE7"/>
      </bottom>
      <diagonal/>
    </border>
    <border>
      <left style="thin">
        <color rgb="FFD7E1EA"/>
      </left>
      <right style="thin">
        <color rgb="FFD7E1EA"/>
      </right>
      <top style="thin">
        <color rgb="FFD7E1EA"/>
      </top>
      <bottom style="thin">
        <color rgb="FFD7E1EA"/>
      </bottom>
      <diagonal/>
    </border>
    <border>
      <left style="thin">
        <color rgb="FFFFFFFF"/>
      </left>
      <right style="medium">
        <color indexed="64"/>
      </right>
      <top/>
      <bottom/>
      <diagonal/>
    </border>
    <border>
      <left/>
      <right/>
      <top/>
      <bottom style="medium">
        <color rgb="FFD6C57F"/>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rgb="FFFFFFFF"/>
      </left>
      <right style="thin">
        <color rgb="FFFFFFFF"/>
      </right>
      <top style="thin">
        <color rgb="FFFFFFFF"/>
      </top>
      <bottom/>
      <diagonal/>
    </border>
    <border>
      <left style="thin">
        <color rgb="FFFFFFFF"/>
      </left>
      <right style="thin">
        <color rgb="FFFFFFFF"/>
      </right>
      <top/>
      <bottom style="thin">
        <color rgb="FFCFDCE7"/>
      </bottom>
      <diagonal/>
    </border>
  </borders>
  <cellStyleXfs count="3">
    <xf numFmtId="0" fontId="0" fillId="0" borderId="0"/>
    <xf numFmtId="0" fontId="1" fillId="0" borderId="0" applyNumberFormat="0" applyFill="0" applyBorder="0" applyAlignment="0" applyProtection="0"/>
    <xf numFmtId="164" fontId="17" fillId="0" borderId="0" applyFont="0" applyFill="0" applyBorder="0" applyAlignment="0" applyProtection="0"/>
  </cellStyleXfs>
  <cellXfs count="251">
    <xf numFmtId="0" fontId="0" fillId="0" borderId="0" xfId="0"/>
    <xf numFmtId="0" fontId="0" fillId="0" borderId="0" xfId="0" applyProtection="1">
      <protection locked="0"/>
    </xf>
    <xf numFmtId="0" fontId="13" fillId="0" borderId="0" xfId="0" applyFont="1" applyAlignment="1">
      <alignment horizontal="center"/>
    </xf>
    <xf numFmtId="0" fontId="13" fillId="0" borderId="0" xfId="0" applyFont="1"/>
    <xf numFmtId="1" fontId="13" fillId="0" borderId="0" xfId="0" applyNumberFormat="1" applyFont="1" applyAlignment="1">
      <alignment horizontal="center"/>
    </xf>
    <xf numFmtId="2" fontId="13" fillId="0" borderId="0" xfId="0" applyNumberFormat="1" applyFont="1" applyAlignment="1">
      <alignment horizontal="center"/>
    </xf>
    <xf numFmtId="0" fontId="14" fillId="0" borderId="0" xfId="0" applyFont="1"/>
    <xf numFmtId="0" fontId="4" fillId="0" borderId="0" xfId="0" applyFont="1" applyProtection="1">
      <protection locked="0"/>
    </xf>
    <xf numFmtId="0" fontId="5" fillId="0" borderId="0" xfId="0" applyFont="1" applyProtection="1">
      <protection locked="0"/>
    </xf>
    <xf numFmtId="0" fontId="12" fillId="0" borderId="0" xfId="0" applyFont="1" applyProtection="1">
      <protection locked="0"/>
    </xf>
    <xf numFmtId="0" fontId="23" fillId="0" borderId="13" xfId="0" applyFont="1" applyBorder="1" applyAlignment="1" applyProtection="1">
      <alignment horizontal="center" vertical="center"/>
      <protection locked="0"/>
    </xf>
    <xf numFmtId="0" fontId="23" fillId="0" borderId="14" xfId="0" applyFont="1" applyBorder="1" applyAlignment="1" applyProtection="1">
      <alignment horizontal="center" vertical="center"/>
      <protection locked="0"/>
    </xf>
    <xf numFmtId="0" fontId="23" fillId="0" borderId="15" xfId="0" applyFont="1" applyBorder="1" applyAlignment="1" applyProtection="1">
      <alignment horizontal="center" vertical="center"/>
      <protection locked="0"/>
    </xf>
    <xf numFmtId="0" fontId="23" fillId="0" borderId="16" xfId="0" applyFont="1" applyBorder="1" applyAlignment="1" applyProtection="1">
      <alignment horizontal="center" vertical="center"/>
      <protection locked="0"/>
    </xf>
    <xf numFmtId="0" fontId="23" fillId="0" borderId="0" xfId="0" applyFont="1" applyAlignment="1" applyProtection="1">
      <alignment vertical="center"/>
      <protection locked="0"/>
    </xf>
    <xf numFmtId="0" fontId="24" fillId="3" borderId="0" xfId="0" applyFont="1" applyFill="1" applyAlignment="1" applyProtection="1">
      <alignment horizontal="left" vertical="center" wrapText="1"/>
      <protection locked="0"/>
    </xf>
    <xf numFmtId="0" fontId="24" fillId="0" borderId="5" xfId="0" applyFont="1" applyBorder="1" applyAlignment="1" applyProtection="1">
      <alignment vertical="center"/>
      <protection locked="0"/>
    </xf>
    <xf numFmtId="0" fontId="23" fillId="0" borderId="12" xfId="0" applyFont="1" applyBorder="1" applyAlignment="1" applyProtection="1">
      <alignment vertical="center"/>
      <protection locked="0"/>
    </xf>
    <xf numFmtId="0" fontId="23" fillId="0" borderId="0" xfId="0" applyFont="1" applyAlignment="1" applyProtection="1">
      <alignment horizontal="center" vertical="center"/>
      <protection locked="0"/>
    </xf>
    <xf numFmtId="0" fontId="23" fillId="0" borderId="5" xfId="0" applyFont="1" applyBorder="1" applyAlignment="1" applyProtection="1">
      <alignment horizontal="center" vertical="center"/>
      <protection locked="0"/>
    </xf>
    <xf numFmtId="0" fontId="23" fillId="0" borderId="4" xfId="0" applyFont="1" applyBorder="1" applyAlignment="1" applyProtection="1">
      <alignment vertical="center"/>
      <protection locked="0"/>
    </xf>
    <xf numFmtId="0" fontId="23" fillId="0" borderId="0" xfId="0" applyFont="1" applyAlignment="1" applyProtection="1">
      <alignment horizontal="left" vertical="center"/>
      <protection locked="0"/>
    </xf>
    <xf numFmtId="0" fontId="23" fillId="0" borderId="5" xfId="0" applyFont="1" applyBorder="1" applyAlignment="1" applyProtection="1">
      <alignment vertical="center"/>
      <protection locked="0"/>
    </xf>
    <xf numFmtId="0" fontId="23" fillId="0" borderId="6" xfId="0" applyFont="1" applyBorder="1" applyAlignment="1" applyProtection="1">
      <alignment vertical="center"/>
      <protection locked="0"/>
    </xf>
    <xf numFmtId="0" fontId="23" fillId="0" borderId="7" xfId="0" applyFont="1" applyBorder="1" applyAlignment="1" applyProtection="1">
      <alignment vertical="center"/>
      <protection locked="0"/>
    </xf>
    <xf numFmtId="0" fontId="23" fillId="0" borderId="8" xfId="0" applyFont="1" applyBorder="1" applyAlignment="1" applyProtection="1">
      <alignment vertical="center"/>
      <protection locked="0"/>
    </xf>
    <xf numFmtId="0" fontId="24" fillId="0" borderId="0" xfId="0" applyFont="1" applyAlignment="1" applyProtection="1">
      <alignment vertical="center"/>
      <protection locked="0"/>
    </xf>
    <xf numFmtId="0" fontId="23" fillId="8" borderId="53" xfId="0" applyFont="1" applyFill="1" applyBorder="1" applyAlignment="1" applyProtection="1">
      <alignment horizontal="center" vertical="center"/>
      <protection locked="0"/>
    </xf>
    <xf numFmtId="0" fontId="23" fillId="8" borderId="53" xfId="0" applyFont="1" applyFill="1" applyBorder="1" applyAlignment="1" applyProtection="1">
      <alignment horizontal="left" vertical="center"/>
      <protection locked="0"/>
    </xf>
    <xf numFmtId="0" fontId="23" fillId="8" borderId="53" xfId="0" applyFont="1" applyFill="1" applyBorder="1" applyAlignment="1" applyProtection="1">
      <alignment vertical="center"/>
      <protection locked="0"/>
    </xf>
    <xf numFmtId="165" fontId="23" fillId="7" borderId="53" xfId="0" applyNumberFormat="1" applyFont="1" applyFill="1" applyBorder="1" applyAlignment="1" applyProtection="1">
      <alignment horizontal="right" vertical="center"/>
      <protection hidden="1"/>
    </xf>
    <xf numFmtId="0" fontId="28" fillId="6" borderId="54" xfId="0" applyFont="1" applyFill="1" applyBorder="1" applyAlignment="1" applyProtection="1">
      <alignment horizontal="center" vertical="center" wrapText="1"/>
      <protection locked="0"/>
    </xf>
    <xf numFmtId="165" fontId="25" fillId="9" borderId="53" xfId="0" applyNumberFormat="1" applyFont="1" applyFill="1" applyBorder="1" applyAlignment="1" applyProtection="1">
      <alignment horizontal="right" vertical="center"/>
      <protection hidden="1"/>
    </xf>
    <xf numFmtId="165" fontId="28" fillId="6" borderId="9" xfId="0" applyNumberFormat="1" applyFont="1" applyFill="1" applyBorder="1" applyAlignment="1" applyProtection="1">
      <alignment horizontal="center" vertical="center"/>
      <protection hidden="1"/>
    </xf>
    <xf numFmtId="165" fontId="28" fillId="6" borderId="17" xfId="0" applyNumberFormat="1" applyFont="1" applyFill="1" applyBorder="1" applyAlignment="1" applyProtection="1">
      <alignment horizontal="center" vertical="center"/>
      <protection hidden="1"/>
    </xf>
    <xf numFmtId="165" fontId="28" fillId="6" borderId="24" xfId="0" applyNumberFormat="1" applyFont="1" applyFill="1" applyBorder="1" applyAlignment="1" applyProtection="1">
      <alignment horizontal="center" vertical="center"/>
      <protection hidden="1"/>
    </xf>
    <xf numFmtId="0" fontId="23" fillId="0" borderId="3" xfId="0" applyFont="1" applyBorder="1" applyAlignment="1" applyProtection="1">
      <alignment vertical="center"/>
      <protection locked="0"/>
    </xf>
    <xf numFmtId="0" fontId="24" fillId="0" borderId="4" xfId="0" applyFont="1" applyBorder="1" applyAlignment="1" applyProtection="1">
      <alignment horizontal="center" vertical="center"/>
      <protection locked="0"/>
    </xf>
    <xf numFmtId="0" fontId="24" fillId="0" borderId="0" xfId="0" applyFont="1" applyAlignment="1" applyProtection="1">
      <alignment horizontal="center" vertical="center"/>
      <protection locked="0"/>
    </xf>
    <xf numFmtId="0" fontId="24" fillId="0" borderId="5" xfId="0" applyFont="1" applyBorder="1" applyAlignment="1" applyProtection="1">
      <alignment horizontal="center" vertical="center"/>
      <protection locked="0"/>
    </xf>
    <xf numFmtId="0" fontId="24" fillId="0" borderId="0" xfId="0" applyFont="1" applyAlignment="1" applyProtection="1">
      <alignment horizontal="left" vertical="center"/>
      <protection locked="0"/>
    </xf>
    <xf numFmtId="166" fontId="24" fillId="0" borderId="0" xfId="0" applyNumberFormat="1" applyFont="1" applyAlignment="1" applyProtection="1">
      <alignment vertical="center"/>
      <protection locked="0"/>
    </xf>
    <xf numFmtId="0" fontId="24" fillId="0" borderId="7" xfId="0" applyFont="1" applyBorder="1" applyAlignment="1" applyProtection="1">
      <alignment horizontal="left" vertical="center"/>
      <protection locked="0"/>
    </xf>
    <xf numFmtId="0" fontId="23" fillId="0" borderId="2" xfId="0" applyFont="1" applyBorder="1" applyAlignment="1" applyProtection="1">
      <alignment vertical="center"/>
      <protection locked="0"/>
    </xf>
    <xf numFmtId="0" fontId="24" fillId="0" borderId="30" xfId="0" applyFont="1" applyBorder="1" applyAlignment="1" applyProtection="1">
      <alignment vertical="center"/>
      <protection locked="0"/>
    </xf>
    <xf numFmtId="49" fontId="23" fillId="0" borderId="30" xfId="0" applyNumberFormat="1" applyFont="1" applyBorder="1" applyAlignment="1" applyProtection="1">
      <alignment horizontal="center" vertical="center"/>
      <protection locked="0"/>
    </xf>
    <xf numFmtId="165" fontId="28" fillId="6" borderId="18" xfId="0" applyNumberFormat="1" applyFont="1" applyFill="1" applyBorder="1" applyAlignment="1" applyProtection="1">
      <alignment horizontal="center" vertical="center"/>
      <protection hidden="1"/>
    </xf>
    <xf numFmtId="165" fontId="28" fillId="6" borderId="11" xfId="0" applyNumberFormat="1" applyFont="1" applyFill="1" applyBorder="1" applyAlignment="1" applyProtection="1">
      <alignment horizontal="center" vertical="center"/>
      <protection hidden="1"/>
    </xf>
    <xf numFmtId="165" fontId="28" fillId="6" borderId="28" xfId="0" applyNumberFormat="1" applyFont="1" applyFill="1" applyBorder="1" applyAlignment="1" applyProtection="1">
      <alignment vertical="center"/>
      <protection hidden="1"/>
    </xf>
    <xf numFmtId="165" fontId="28" fillId="6" borderId="29" xfId="0" applyNumberFormat="1" applyFont="1" applyFill="1" applyBorder="1" applyAlignment="1" applyProtection="1">
      <alignment horizontal="right" vertical="center"/>
      <protection hidden="1"/>
    </xf>
    <xf numFmtId="165" fontId="28" fillId="6" borderId="29" xfId="0" applyNumberFormat="1" applyFont="1" applyFill="1" applyBorder="1" applyAlignment="1" applyProtection="1">
      <alignment horizontal="center" vertical="center"/>
      <protection hidden="1"/>
    </xf>
    <xf numFmtId="165" fontId="28" fillId="6" borderId="10" xfId="0" applyNumberFormat="1" applyFont="1" applyFill="1" applyBorder="1" applyAlignment="1" applyProtection="1">
      <alignment horizontal="center" vertical="center"/>
      <protection hidden="1"/>
    </xf>
    <xf numFmtId="0" fontId="23" fillId="2" borderId="0" xfId="0" applyFont="1" applyFill="1" applyAlignment="1" applyProtection="1">
      <alignment horizontal="center" vertical="center" wrapText="1"/>
      <protection locked="0"/>
    </xf>
    <xf numFmtId="0" fontId="24" fillId="0" borderId="4" xfId="0" applyFont="1" applyBorder="1" applyAlignment="1" applyProtection="1">
      <alignment vertical="center"/>
      <protection locked="0"/>
    </xf>
    <xf numFmtId="0" fontId="24" fillId="0" borderId="7" xfId="0" applyFont="1" applyBorder="1" applyAlignment="1" applyProtection="1">
      <alignment vertical="center"/>
      <protection locked="0"/>
    </xf>
    <xf numFmtId="0" fontId="24" fillId="0" borderId="8" xfId="0" applyFont="1" applyBorder="1" applyAlignment="1" applyProtection="1">
      <alignment vertical="center"/>
      <protection locked="0"/>
    </xf>
    <xf numFmtId="165" fontId="23" fillId="8" borderId="53" xfId="0" applyNumberFormat="1" applyFont="1" applyFill="1" applyBorder="1" applyAlignment="1" applyProtection="1">
      <alignment horizontal="center" vertical="center"/>
      <protection locked="0"/>
    </xf>
    <xf numFmtId="165" fontId="28" fillId="6" borderId="32" xfId="0" applyNumberFormat="1" applyFont="1" applyFill="1" applyBorder="1" applyAlignment="1" applyProtection="1">
      <alignment horizontal="center" vertical="center"/>
      <protection hidden="1"/>
    </xf>
    <xf numFmtId="0" fontId="24" fillId="0" borderId="0" xfId="0" applyFont="1" applyAlignment="1" applyProtection="1">
      <alignment vertical="center"/>
      <protection hidden="1"/>
    </xf>
    <xf numFmtId="0" fontId="23" fillId="0" borderId="0" xfId="0" applyFont="1" applyAlignment="1" applyProtection="1">
      <alignment vertical="center"/>
      <protection hidden="1"/>
    </xf>
    <xf numFmtId="0" fontId="23" fillId="0" borderId="21" xfId="0" applyFont="1" applyBorder="1" applyAlignment="1" applyProtection="1">
      <alignment vertical="center"/>
      <protection hidden="1"/>
    </xf>
    <xf numFmtId="0" fontId="23" fillId="0" borderId="41" xfId="0" quotePrefix="1" applyFont="1" applyBorder="1" applyAlignment="1" applyProtection="1">
      <alignment vertical="center"/>
      <protection hidden="1"/>
    </xf>
    <xf numFmtId="164" fontId="23" fillId="0" borderId="42" xfId="2" applyFont="1" applyBorder="1" applyAlignment="1" applyProtection="1">
      <alignment vertical="center"/>
      <protection hidden="1"/>
    </xf>
    <xf numFmtId="9" fontId="23" fillId="0" borderId="0" xfId="0" applyNumberFormat="1" applyFont="1" applyAlignment="1" applyProtection="1">
      <alignment vertical="center"/>
      <protection locked="0"/>
    </xf>
    <xf numFmtId="0" fontId="23" fillId="0" borderId="41" xfId="0" applyFont="1" applyBorder="1" applyAlignment="1" applyProtection="1">
      <alignment vertical="center"/>
      <protection hidden="1"/>
    </xf>
    <xf numFmtId="0" fontId="23" fillId="0" borderId="38" xfId="0" applyFont="1" applyBorder="1" applyAlignment="1" applyProtection="1">
      <alignment vertical="center"/>
      <protection hidden="1"/>
    </xf>
    <xf numFmtId="164" fontId="23" fillId="0" borderId="39" xfId="2" applyFont="1" applyBorder="1" applyAlignment="1" applyProtection="1">
      <alignment vertical="center"/>
      <protection hidden="1"/>
    </xf>
    <xf numFmtId="0" fontId="28" fillId="6" borderId="6" xfId="0" applyFont="1" applyFill="1" applyBorder="1" applyAlignment="1" applyProtection="1">
      <alignment vertical="center"/>
      <protection locked="0"/>
    </xf>
    <xf numFmtId="0" fontId="28" fillId="6" borderId="10" xfId="0" applyFont="1" applyFill="1" applyBorder="1" applyAlignment="1" applyProtection="1">
      <alignment vertical="center"/>
      <protection locked="0"/>
    </xf>
    <xf numFmtId="0" fontId="24" fillId="0" borderId="56" xfId="0" applyFont="1" applyBorder="1" applyAlignment="1" applyProtection="1">
      <alignment vertical="center"/>
      <protection locked="0"/>
    </xf>
    <xf numFmtId="49" fontId="23" fillId="0" borderId="56" xfId="0" applyNumberFormat="1" applyFont="1" applyBorder="1" applyAlignment="1" applyProtection="1">
      <alignment horizontal="center" vertical="center"/>
      <protection locked="0"/>
    </xf>
    <xf numFmtId="165" fontId="23" fillId="5" borderId="53" xfId="0" applyNumberFormat="1" applyFont="1" applyFill="1" applyBorder="1" applyAlignment="1" applyProtection="1">
      <alignment horizontal="center" vertical="center"/>
      <protection hidden="1"/>
    </xf>
    <xf numFmtId="0" fontId="28" fillId="6" borderId="54" xfId="0" applyFont="1" applyFill="1" applyBorder="1" applyAlignment="1" applyProtection="1">
      <alignment horizontal="center" vertical="center" wrapText="1"/>
      <protection hidden="1"/>
    </xf>
    <xf numFmtId="0" fontId="28" fillId="6" borderId="10" xfId="0" applyFont="1" applyFill="1" applyBorder="1" applyAlignment="1" applyProtection="1">
      <alignment vertical="center"/>
      <protection hidden="1"/>
    </xf>
    <xf numFmtId="0" fontId="23" fillId="0" borderId="19" xfId="0" applyFont="1" applyBorder="1" applyAlignment="1" applyProtection="1">
      <alignment vertical="center"/>
      <protection locked="0"/>
    </xf>
    <xf numFmtId="0" fontId="23" fillId="0" borderId="33" xfId="0" applyFont="1" applyBorder="1" applyAlignment="1" applyProtection="1">
      <alignment vertical="center"/>
      <protection locked="0"/>
    </xf>
    <xf numFmtId="0" fontId="23" fillId="0" borderId="37" xfId="0" applyFont="1" applyBorder="1" applyAlignment="1" applyProtection="1">
      <alignment horizontal="left" vertical="center"/>
      <protection locked="0"/>
    </xf>
    <xf numFmtId="0" fontId="23" fillId="0" borderId="37" xfId="0" applyFont="1" applyBorder="1" applyAlignment="1" applyProtection="1">
      <alignment vertical="center"/>
      <protection locked="0"/>
    </xf>
    <xf numFmtId="0" fontId="23" fillId="0" borderId="37" xfId="0" applyFont="1" applyBorder="1" applyAlignment="1" applyProtection="1">
      <alignment horizontal="center" vertical="center"/>
      <protection locked="0"/>
    </xf>
    <xf numFmtId="2" fontId="23" fillId="0" borderId="0" xfId="0" applyNumberFormat="1" applyFont="1" applyAlignment="1" applyProtection="1">
      <alignment horizontal="right" vertical="center"/>
      <protection locked="0"/>
    </xf>
    <xf numFmtId="1" fontId="23" fillId="0" borderId="0" xfId="0" applyNumberFormat="1" applyFont="1" applyAlignment="1" applyProtection="1">
      <alignment horizontal="center" vertical="center"/>
      <protection locked="0"/>
    </xf>
    <xf numFmtId="2" fontId="23" fillId="0" borderId="0" xfId="0" applyNumberFormat="1" applyFont="1" applyAlignment="1" applyProtection="1">
      <alignment vertical="center"/>
      <protection locked="0"/>
    </xf>
    <xf numFmtId="2" fontId="23" fillId="0" borderId="0" xfId="0" applyNumberFormat="1" applyFont="1" applyAlignment="1" applyProtection="1">
      <alignment horizontal="center" vertical="center"/>
      <protection locked="0"/>
    </xf>
    <xf numFmtId="0" fontId="23" fillId="0" borderId="31" xfId="0" applyFont="1" applyBorder="1" applyAlignment="1" applyProtection="1">
      <alignment horizontal="center" vertical="center"/>
      <protection locked="0"/>
    </xf>
    <xf numFmtId="0" fontId="23" fillId="0" borderId="34" xfId="0" applyFont="1" applyBorder="1" applyAlignment="1" applyProtection="1">
      <alignment vertical="center"/>
      <protection locked="0"/>
    </xf>
    <xf numFmtId="1" fontId="23" fillId="0" borderId="34" xfId="0" applyNumberFormat="1" applyFont="1" applyBorder="1" applyAlignment="1" applyProtection="1">
      <alignment horizontal="center" vertical="center"/>
      <protection locked="0"/>
    </xf>
    <xf numFmtId="0" fontId="23" fillId="0" borderId="34" xfId="0" applyFont="1" applyBorder="1" applyAlignment="1" applyProtection="1">
      <alignment horizontal="center" vertical="center"/>
      <protection locked="0"/>
    </xf>
    <xf numFmtId="2" fontId="23" fillId="0" borderId="34" xfId="0" applyNumberFormat="1" applyFont="1" applyBorder="1" applyAlignment="1" applyProtection="1">
      <alignment horizontal="center" vertical="center"/>
      <protection locked="0"/>
    </xf>
    <xf numFmtId="1" fontId="23" fillId="8" borderId="53" xfId="0" applyNumberFormat="1" applyFont="1" applyFill="1" applyBorder="1" applyAlignment="1" applyProtection="1">
      <alignment horizontal="center" vertical="center"/>
      <protection locked="0"/>
    </xf>
    <xf numFmtId="4" fontId="23" fillId="7" borderId="53" xfId="0" applyNumberFormat="1" applyFont="1" applyFill="1" applyBorder="1" applyAlignment="1" applyProtection="1">
      <alignment horizontal="right" vertical="center"/>
      <protection hidden="1"/>
    </xf>
    <xf numFmtId="2" fontId="23" fillId="8" borderId="53" xfId="0" applyNumberFormat="1" applyFont="1" applyFill="1" applyBorder="1" applyAlignment="1" applyProtection="1">
      <alignment horizontal="center" vertical="center"/>
      <protection locked="0"/>
    </xf>
    <xf numFmtId="2" fontId="23" fillId="7" borderId="53" xfId="0" applyNumberFormat="1" applyFont="1" applyFill="1" applyBorder="1" applyAlignment="1" applyProtection="1">
      <alignment horizontal="right" vertical="center"/>
      <protection hidden="1"/>
    </xf>
    <xf numFmtId="0" fontId="23" fillId="0" borderId="33" xfId="0" applyFont="1" applyBorder="1" applyAlignment="1" applyProtection="1">
      <alignment vertical="center" wrapText="1"/>
      <protection locked="0"/>
    </xf>
    <xf numFmtId="167" fontId="23" fillId="8" borderId="53" xfId="0" applyNumberFormat="1" applyFont="1" applyFill="1" applyBorder="1" applyAlignment="1" applyProtection="1">
      <alignment horizontal="center" vertical="center"/>
      <protection locked="0"/>
    </xf>
    <xf numFmtId="14" fontId="23" fillId="8" borderId="53" xfId="0" applyNumberFormat="1" applyFont="1" applyFill="1" applyBorder="1" applyAlignment="1" applyProtection="1">
      <alignment horizontal="center" vertical="center"/>
      <protection locked="0"/>
    </xf>
    <xf numFmtId="0" fontId="23" fillId="7" borderId="53" xfId="0" applyFont="1" applyFill="1" applyBorder="1" applyAlignment="1" applyProtection="1">
      <alignment horizontal="right" vertical="center"/>
      <protection hidden="1"/>
    </xf>
    <xf numFmtId="164" fontId="23" fillId="8" borderId="53" xfId="2" applyFont="1" applyFill="1" applyBorder="1" applyAlignment="1" applyProtection="1">
      <alignment horizontal="center" vertical="center"/>
      <protection locked="0"/>
    </xf>
    <xf numFmtId="164" fontId="23" fillId="7" borderId="53" xfId="2" applyFont="1" applyFill="1" applyBorder="1" applyAlignment="1" applyProtection="1">
      <alignment horizontal="right" vertical="center"/>
      <protection hidden="1"/>
    </xf>
    <xf numFmtId="164" fontId="25" fillId="9" borderId="53" xfId="2" applyFont="1" applyFill="1" applyBorder="1" applyAlignment="1" applyProtection="1">
      <alignment horizontal="left" vertical="center"/>
      <protection hidden="1"/>
    </xf>
    <xf numFmtId="164" fontId="25" fillId="9" borderId="53" xfId="2" applyFont="1" applyFill="1" applyBorder="1" applyAlignment="1" applyProtection="1">
      <alignment horizontal="center" vertical="center"/>
      <protection hidden="1"/>
    </xf>
    <xf numFmtId="164" fontId="25" fillId="9" borderId="53" xfId="2" applyFont="1" applyFill="1" applyBorder="1" applyAlignment="1" applyProtection="1">
      <alignment horizontal="right" vertical="center"/>
      <protection hidden="1"/>
    </xf>
    <xf numFmtId="0" fontId="24" fillId="7" borderId="20" xfId="0" applyFont="1" applyFill="1" applyBorder="1" applyAlignment="1" applyProtection="1">
      <alignment horizontal="center" vertical="center"/>
      <protection locked="0"/>
    </xf>
    <xf numFmtId="0" fontId="24" fillId="0" borderId="21" xfId="0" applyFont="1" applyBorder="1" applyAlignment="1" applyProtection="1">
      <alignment vertical="center"/>
      <protection hidden="1"/>
    </xf>
    <xf numFmtId="0" fontId="32" fillId="0" borderId="0" xfId="0" applyFont="1" applyAlignment="1">
      <alignment vertical="center"/>
    </xf>
    <xf numFmtId="0" fontId="34" fillId="6" borderId="0" xfId="0" applyFont="1" applyFill="1" applyAlignment="1">
      <alignment vertical="center" wrapText="1"/>
    </xf>
    <xf numFmtId="0" fontId="32" fillId="0" borderId="60" xfId="0" applyFont="1" applyBorder="1" applyAlignment="1">
      <alignment vertical="center"/>
    </xf>
    <xf numFmtId="0" fontId="32" fillId="0" borderId="60" xfId="0" applyFont="1" applyBorder="1" applyAlignment="1" applyProtection="1">
      <alignment vertical="center"/>
      <protection locked="0"/>
    </xf>
    <xf numFmtId="0" fontId="1" fillId="0" borderId="60" xfId="1" applyFill="1" applyBorder="1" applyAlignment="1" applyProtection="1">
      <alignment vertical="center"/>
      <protection locked="0"/>
    </xf>
    <xf numFmtId="0" fontId="30" fillId="7" borderId="60" xfId="0" applyFont="1" applyFill="1" applyBorder="1" applyAlignment="1">
      <alignment vertical="center"/>
    </xf>
    <xf numFmtId="0" fontId="30" fillId="7" borderId="60" xfId="0" applyFont="1" applyFill="1" applyBorder="1" applyAlignment="1" applyProtection="1">
      <alignment vertical="center"/>
      <protection hidden="1"/>
    </xf>
    <xf numFmtId="168" fontId="32" fillId="8" borderId="60" xfId="0" applyNumberFormat="1" applyFont="1" applyFill="1" applyBorder="1" applyAlignment="1" applyProtection="1">
      <alignment vertical="center"/>
      <protection locked="0"/>
    </xf>
    <xf numFmtId="169" fontId="23" fillId="7" borderId="53" xfId="0" applyNumberFormat="1" applyFont="1" applyFill="1" applyBorder="1" applyAlignment="1" applyProtection="1">
      <alignment horizontal="center" vertical="center"/>
      <protection hidden="1"/>
    </xf>
    <xf numFmtId="169" fontId="23" fillId="7" borderId="53" xfId="0" applyNumberFormat="1" applyFont="1" applyFill="1" applyBorder="1" applyAlignment="1" applyProtection="1">
      <alignment vertical="center"/>
      <protection hidden="1"/>
    </xf>
    <xf numFmtId="164" fontId="23" fillId="7" borderId="53" xfId="2" applyFont="1" applyFill="1" applyBorder="1" applyAlignment="1" applyProtection="1">
      <alignment horizontal="center" vertical="center"/>
      <protection hidden="1"/>
    </xf>
    <xf numFmtId="0" fontId="22" fillId="5" borderId="0" xfId="0" applyFont="1" applyFill="1"/>
    <xf numFmtId="164" fontId="24" fillId="7" borderId="20" xfId="2" applyFont="1" applyFill="1" applyBorder="1" applyAlignment="1" applyProtection="1">
      <alignment horizontal="center" vertical="center"/>
      <protection hidden="1"/>
    </xf>
    <xf numFmtId="164" fontId="24" fillId="7" borderId="48" xfId="2" applyFont="1" applyFill="1" applyBorder="1" applyAlignment="1" applyProtection="1">
      <alignment horizontal="center" vertical="center"/>
      <protection hidden="1"/>
    </xf>
    <xf numFmtId="0" fontId="23" fillId="8" borderId="53" xfId="0" applyFont="1" applyFill="1" applyBorder="1" applyAlignment="1" applyProtection="1">
      <alignment horizontal="center" vertical="center"/>
      <protection hidden="1"/>
    </xf>
    <xf numFmtId="170" fontId="38" fillId="8" borderId="40" xfId="0" applyNumberFormat="1" applyFont="1" applyFill="1" applyBorder="1" applyAlignment="1" applyProtection="1">
      <alignment horizontal="center" vertical="center" wrapText="1"/>
      <protection locked="0" hidden="1"/>
    </xf>
    <xf numFmtId="9" fontId="38" fillId="8" borderId="21" xfId="0" applyNumberFormat="1" applyFont="1" applyFill="1" applyBorder="1" applyAlignment="1" applyProtection="1">
      <alignment vertical="center"/>
      <protection locked="0" hidden="1"/>
    </xf>
    <xf numFmtId="4" fontId="38" fillId="8" borderId="21" xfId="0" applyNumberFormat="1" applyFont="1" applyFill="1" applyBorder="1" applyAlignment="1" applyProtection="1">
      <alignment vertical="center"/>
      <protection locked="0" hidden="1"/>
    </xf>
    <xf numFmtId="4" fontId="38" fillId="8" borderId="23" xfId="0" applyNumberFormat="1" applyFont="1" applyFill="1" applyBorder="1" applyAlignment="1" applyProtection="1">
      <alignment vertical="center"/>
      <protection locked="0" hidden="1"/>
    </xf>
    <xf numFmtId="0" fontId="34" fillId="6" borderId="0" xfId="1" applyFont="1" applyFill="1" applyAlignment="1" applyProtection="1">
      <alignment horizontal="left" vertical="center" wrapText="1" indent="1"/>
    </xf>
    <xf numFmtId="0" fontId="24" fillId="7" borderId="0" xfId="1" applyFont="1" applyFill="1" applyAlignment="1" applyProtection="1">
      <alignment horizontal="left" vertical="center" wrapText="1" indent="1"/>
    </xf>
    <xf numFmtId="0" fontId="24" fillId="8" borderId="0" xfId="0" applyFont="1" applyFill="1" applyAlignment="1">
      <alignment horizontal="left" vertical="center" wrapText="1" indent="1"/>
    </xf>
    <xf numFmtId="0" fontId="24" fillId="7" borderId="0" xfId="0" applyFont="1" applyFill="1" applyAlignment="1">
      <alignment horizontal="left" vertical="center" wrapText="1" indent="1"/>
    </xf>
    <xf numFmtId="0" fontId="35" fillId="5" borderId="0" xfId="0" applyFont="1" applyFill="1" applyAlignment="1">
      <alignment horizontal="left" vertical="center" wrapText="1" indent="1"/>
    </xf>
    <xf numFmtId="0" fontId="24" fillId="5" borderId="0" xfId="0" applyFont="1" applyFill="1" applyAlignment="1">
      <alignment horizontal="left" vertical="center" wrapText="1" indent="1"/>
    </xf>
    <xf numFmtId="0" fontId="1" fillId="5" borderId="0" xfId="1" applyFill="1" applyAlignment="1" applyProtection="1">
      <alignment horizontal="left" vertical="center" wrapText="1" indent="1"/>
    </xf>
    <xf numFmtId="0" fontId="36" fillId="10" borderId="0" xfId="0" applyFont="1" applyFill="1" applyAlignment="1">
      <alignment horizontal="left" vertical="center" wrapText="1" indent="1"/>
    </xf>
    <xf numFmtId="0" fontId="37" fillId="10" borderId="62" xfId="0" applyFont="1" applyFill="1" applyBorder="1" applyAlignment="1">
      <alignment horizontal="left" vertical="center" wrapText="1" indent="1"/>
    </xf>
    <xf numFmtId="0" fontId="27" fillId="0" borderId="7" xfId="1" applyFont="1" applyBorder="1" applyAlignment="1" applyProtection="1">
      <alignment horizontal="left" vertical="center"/>
      <protection locked="0"/>
    </xf>
    <xf numFmtId="0" fontId="23" fillId="8" borderId="53" xfId="0" applyFont="1" applyFill="1" applyBorder="1" applyAlignment="1" applyProtection="1">
      <alignment horizontal="center" vertical="center"/>
      <protection locked="0"/>
    </xf>
    <xf numFmtId="0" fontId="31" fillId="7" borderId="9" xfId="0" applyFont="1" applyFill="1" applyBorder="1" applyAlignment="1" applyProtection="1">
      <alignment horizontal="left" vertical="center" wrapText="1"/>
      <protection locked="0"/>
    </xf>
    <xf numFmtId="0" fontId="31" fillId="7" borderId="10" xfId="0" applyFont="1" applyFill="1" applyBorder="1" applyAlignment="1" applyProtection="1">
      <alignment horizontal="left" vertical="center" wrapText="1"/>
      <protection locked="0"/>
    </xf>
    <xf numFmtId="0" fontId="31" fillId="7" borderId="11" xfId="0" applyFont="1" applyFill="1" applyBorder="1" applyAlignment="1" applyProtection="1">
      <alignment horizontal="left" vertical="center" wrapText="1"/>
      <protection locked="0"/>
    </xf>
    <xf numFmtId="0" fontId="26" fillId="5" borderId="51" xfId="0" applyFont="1" applyFill="1" applyBorder="1" applyAlignment="1" applyProtection="1">
      <alignment horizontal="center" vertical="center"/>
      <protection locked="0"/>
    </xf>
    <xf numFmtId="0" fontId="26" fillId="5" borderId="52" xfId="0" applyFont="1" applyFill="1" applyBorder="1" applyAlignment="1" applyProtection="1">
      <alignment horizontal="center" vertical="center"/>
      <protection locked="0"/>
    </xf>
    <xf numFmtId="0" fontId="23" fillId="0" borderId="6" xfId="0" applyFont="1" applyBorder="1" applyAlignment="1" applyProtection="1">
      <alignment horizontal="left" vertical="center"/>
      <protection locked="0"/>
    </xf>
    <xf numFmtId="0" fontId="23" fillId="0" borderId="7" xfId="0" applyFont="1" applyBorder="1" applyAlignment="1" applyProtection="1">
      <alignment horizontal="left" vertical="center"/>
      <protection locked="0"/>
    </xf>
    <xf numFmtId="0" fontId="23" fillId="0" borderId="8" xfId="0" applyFont="1" applyBorder="1" applyAlignment="1" applyProtection="1">
      <alignment horizontal="left" vertical="center"/>
      <protection locked="0"/>
    </xf>
    <xf numFmtId="0" fontId="24" fillId="0" borderId="7" xfId="0" applyFont="1" applyBorder="1" applyAlignment="1" applyProtection="1">
      <alignment horizontal="center" vertical="center"/>
      <protection locked="0"/>
    </xf>
    <xf numFmtId="0" fontId="24" fillId="0" borderId="8" xfId="0" applyFont="1" applyBorder="1" applyAlignment="1" applyProtection="1">
      <alignment horizontal="center" vertical="center"/>
      <protection locked="0"/>
    </xf>
    <xf numFmtId="0" fontId="28" fillId="6" borderId="54" xfId="0" applyFont="1" applyFill="1" applyBorder="1" applyAlignment="1" applyProtection="1">
      <alignment horizontal="center" vertical="center" textRotation="90" wrapText="1"/>
      <protection locked="0"/>
    </xf>
    <xf numFmtId="0" fontId="28" fillId="6" borderId="54" xfId="0" applyFont="1" applyFill="1" applyBorder="1" applyAlignment="1" applyProtection="1">
      <alignment horizontal="center" vertical="center" wrapText="1"/>
      <protection locked="0"/>
    </xf>
    <xf numFmtId="0" fontId="23" fillId="0" borderId="0" xfId="0" applyFont="1" applyAlignment="1" applyProtection="1">
      <alignment horizontal="center" vertical="center"/>
      <protection locked="0"/>
    </xf>
    <xf numFmtId="0" fontId="23" fillId="0" borderId="0" xfId="0" applyFont="1" applyAlignment="1" applyProtection="1">
      <alignment horizontal="left" vertical="center"/>
      <protection locked="0"/>
    </xf>
    <xf numFmtId="0" fontId="28" fillId="6" borderId="9" xfId="0" applyFont="1" applyFill="1" applyBorder="1" applyAlignment="1" applyProtection="1">
      <alignment horizontal="right" vertical="center"/>
      <protection locked="0"/>
    </xf>
    <xf numFmtId="0" fontId="28" fillId="6" borderId="10" xfId="0" applyFont="1" applyFill="1" applyBorder="1" applyAlignment="1" applyProtection="1">
      <alignment horizontal="right" vertical="center"/>
      <protection locked="0"/>
    </xf>
    <xf numFmtId="0" fontId="28" fillId="6" borderId="11" xfId="0" applyFont="1" applyFill="1" applyBorder="1" applyAlignment="1" applyProtection="1">
      <alignment horizontal="right" vertical="center"/>
      <protection locked="0"/>
    </xf>
    <xf numFmtId="0" fontId="28" fillId="6" borderId="25" xfId="0" applyFont="1" applyFill="1" applyBorder="1" applyAlignment="1" applyProtection="1">
      <alignment horizontal="center" vertical="center"/>
      <protection locked="0"/>
    </xf>
    <xf numFmtId="0" fontId="28" fillId="6" borderId="26" xfId="0" applyFont="1" applyFill="1" applyBorder="1" applyAlignment="1" applyProtection="1">
      <alignment horizontal="center" vertical="center"/>
      <protection locked="0"/>
    </xf>
    <xf numFmtId="0" fontId="28" fillId="6" borderId="27" xfId="0" applyFont="1" applyFill="1" applyBorder="1" applyAlignment="1" applyProtection="1">
      <alignment horizontal="center" vertical="center"/>
      <protection locked="0"/>
    </xf>
    <xf numFmtId="0" fontId="23" fillId="0" borderId="1" xfId="0" applyFont="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23" fillId="0" borderId="3" xfId="0" applyFont="1" applyBorder="1" applyAlignment="1" applyProtection="1">
      <alignment horizontal="center" vertical="center"/>
      <protection locked="0"/>
    </xf>
    <xf numFmtId="0" fontId="23" fillId="0" borderId="4" xfId="0" applyFont="1" applyBorder="1" applyAlignment="1" applyProtection="1">
      <alignment horizontal="center" vertical="center"/>
      <protection locked="0"/>
    </xf>
    <xf numFmtId="0" fontId="23" fillId="0" borderId="5" xfId="0" applyFont="1" applyBorder="1" applyAlignment="1" applyProtection="1">
      <alignment horizontal="center" vertical="center"/>
      <protection locked="0"/>
    </xf>
    <xf numFmtId="0" fontId="24" fillId="0" borderId="0" xfId="0" applyFont="1" applyAlignment="1" applyProtection="1">
      <alignment horizontal="center" vertical="center"/>
      <protection locked="0"/>
    </xf>
    <xf numFmtId="0" fontId="28" fillId="6" borderId="61" xfId="0" applyFont="1" applyFill="1" applyBorder="1" applyAlignment="1" applyProtection="1">
      <alignment horizontal="left" vertical="center" wrapText="1" indent="1"/>
      <protection locked="0"/>
    </xf>
    <xf numFmtId="0" fontId="31" fillId="7" borderId="18" xfId="0" applyFont="1" applyFill="1" applyBorder="1" applyAlignment="1" applyProtection="1">
      <alignment horizontal="left" vertical="center" wrapText="1"/>
      <protection locked="0"/>
    </xf>
    <xf numFmtId="0" fontId="26" fillId="5" borderId="55" xfId="0" applyFont="1" applyFill="1" applyBorder="1" applyAlignment="1" applyProtection="1">
      <alignment horizontal="center" vertical="center"/>
      <protection locked="0"/>
    </xf>
    <xf numFmtId="0" fontId="28" fillId="6" borderId="9" xfId="0" applyFont="1" applyFill="1" applyBorder="1" applyAlignment="1" applyProtection="1">
      <alignment horizontal="center" vertical="center"/>
      <protection locked="0"/>
    </xf>
    <xf numFmtId="0" fontId="28" fillId="6" borderId="10" xfId="0" applyFont="1" applyFill="1" applyBorder="1" applyAlignment="1" applyProtection="1">
      <alignment horizontal="center" vertical="center"/>
      <protection locked="0"/>
    </xf>
    <xf numFmtId="0" fontId="24" fillId="0" borderId="4" xfId="0" applyFont="1" applyBorder="1" applyAlignment="1" applyProtection="1">
      <alignment horizontal="center" vertical="center"/>
      <protection locked="0"/>
    </xf>
    <xf numFmtId="0" fontId="23" fillId="0" borderId="7" xfId="0" applyFont="1" applyBorder="1" applyAlignment="1" applyProtection="1">
      <alignment horizontal="center" vertical="center"/>
      <protection locked="0"/>
    </xf>
    <xf numFmtId="0" fontId="24" fillId="0" borderId="0" xfId="0" applyFont="1" applyAlignment="1" applyProtection="1">
      <alignment horizontal="left" vertical="center"/>
      <protection locked="0"/>
    </xf>
    <xf numFmtId="0" fontId="31" fillId="7" borderId="1" xfId="0" applyFont="1" applyFill="1" applyBorder="1" applyAlignment="1" applyProtection="1">
      <alignment horizontal="left" vertical="center" wrapText="1"/>
      <protection locked="0"/>
    </xf>
    <xf numFmtId="0" fontId="31" fillId="7" borderId="2" xfId="0" applyFont="1" applyFill="1" applyBorder="1" applyAlignment="1" applyProtection="1">
      <alignment horizontal="left" vertical="center" wrapText="1"/>
      <protection locked="0"/>
    </xf>
    <xf numFmtId="0" fontId="31" fillId="7" borderId="3" xfId="0" applyFont="1" applyFill="1" applyBorder="1" applyAlignment="1" applyProtection="1">
      <alignment horizontal="left" vertical="center" wrapText="1"/>
      <protection locked="0"/>
    </xf>
    <xf numFmtId="0" fontId="31" fillId="7" borderId="4" xfId="0" applyFont="1" applyFill="1" applyBorder="1" applyAlignment="1" applyProtection="1">
      <alignment horizontal="left" vertical="center" wrapText="1"/>
      <protection locked="0"/>
    </xf>
    <xf numFmtId="0" fontId="31" fillId="7" borderId="0" xfId="0" applyFont="1" applyFill="1" applyAlignment="1" applyProtection="1">
      <alignment horizontal="left" vertical="center" wrapText="1"/>
      <protection locked="0"/>
    </xf>
    <xf numFmtId="0" fontId="31" fillId="7" borderId="5" xfId="0" applyFont="1" applyFill="1" applyBorder="1" applyAlignment="1" applyProtection="1">
      <alignment horizontal="left" vertical="center" wrapText="1"/>
      <protection locked="0"/>
    </xf>
    <xf numFmtId="0" fontId="31" fillId="7" borderId="6" xfId="0" applyFont="1" applyFill="1" applyBorder="1" applyAlignment="1" applyProtection="1">
      <alignment horizontal="left" vertical="center" wrapText="1"/>
      <protection locked="0"/>
    </xf>
    <xf numFmtId="0" fontId="31" fillId="7" borderId="7" xfId="0" applyFont="1" applyFill="1" applyBorder="1" applyAlignment="1" applyProtection="1">
      <alignment horizontal="left" vertical="center" wrapText="1"/>
      <protection locked="0"/>
    </xf>
    <xf numFmtId="0" fontId="31" fillId="7" borderId="8" xfId="0" applyFont="1" applyFill="1" applyBorder="1" applyAlignment="1" applyProtection="1">
      <alignment horizontal="left" vertical="center" wrapText="1"/>
      <protection locked="0"/>
    </xf>
    <xf numFmtId="0" fontId="28" fillId="6" borderId="11" xfId="0" applyFont="1" applyFill="1" applyBorder="1" applyAlignment="1" applyProtection="1">
      <alignment horizontal="center" vertical="center"/>
      <protection locked="0"/>
    </xf>
    <xf numFmtId="0" fontId="24" fillId="0" borderId="46" xfId="0" applyFont="1" applyBorder="1" applyAlignment="1" applyProtection="1">
      <alignment horizontal="center" vertical="center" wrapText="1"/>
      <protection hidden="1"/>
    </xf>
    <xf numFmtId="0" fontId="24" fillId="0" borderId="47" xfId="0" applyFont="1" applyBorder="1" applyAlignment="1" applyProtection="1">
      <alignment horizontal="center" vertical="center" wrapText="1"/>
      <protection hidden="1"/>
    </xf>
    <xf numFmtId="0" fontId="24" fillId="0" borderId="42" xfId="0" applyFont="1" applyBorder="1" applyAlignment="1" applyProtection="1">
      <alignment horizontal="center" vertical="center" wrapText="1"/>
      <protection hidden="1"/>
    </xf>
    <xf numFmtId="0" fontId="31" fillId="7" borderId="1" xfId="0" applyFont="1" applyFill="1" applyBorder="1" applyAlignment="1" applyProtection="1">
      <alignment horizontal="left" vertical="center" wrapText="1"/>
      <protection hidden="1"/>
    </xf>
    <xf numFmtId="0" fontId="31" fillId="7" borderId="2" xfId="0" applyFont="1" applyFill="1" applyBorder="1" applyAlignment="1" applyProtection="1">
      <alignment horizontal="left" vertical="center" wrapText="1"/>
      <protection hidden="1"/>
    </xf>
    <xf numFmtId="0" fontId="31" fillId="7" borderId="3" xfId="0" applyFont="1" applyFill="1" applyBorder="1" applyAlignment="1" applyProtection="1">
      <alignment horizontal="left" vertical="center" wrapText="1"/>
      <protection hidden="1"/>
    </xf>
    <xf numFmtId="0" fontId="31" fillId="7" borderId="4" xfId="0" applyFont="1" applyFill="1" applyBorder="1" applyAlignment="1" applyProtection="1">
      <alignment horizontal="left" vertical="center" wrapText="1"/>
      <protection hidden="1"/>
    </xf>
    <xf numFmtId="0" fontId="31" fillId="7" borderId="0" xfId="0" applyFont="1" applyFill="1" applyAlignment="1" applyProtection="1">
      <alignment horizontal="left" vertical="center" wrapText="1"/>
      <protection hidden="1"/>
    </xf>
    <xf numFmtId="0" fontId="31" fillId="7" borderId="5" xfId="0" applyFont="1" applyFill="1" applyBorder="1" applyAlignment="1" applyProtection="1">
      <alignment horizontal="left" vertical="center" wrapText="1"/>
      <protection hidden="1"/>
    </xf>
    <xf numFmtId="0" fontId="31" fillId="7" borderId="6" xfId="0" applyFont="1" applyFill="1" applyBorder="1" applyAlignment="1" applyProtection="1">
      <alignment horizontal="left" vertical="center" wrapText="1"/>
      <protection hidden="1"/>
    </xf>
    <xf numFmtId="0" fontId="31" fillId="7" borderId="7" xfId="0" applyFont="1" applyFill="1" applyBorder="1" applyAlignment="1" applyProtection="1">
      <alignment horizontal="left" vertical="center" wrapText="1"/>
      <protection hidden="1"/>
    </xf>
    <xf numFmtId="0" fontId="31" fillId="7" borderId="8" xfId="0" applyFont="1" applyFill="1" applyBorder="1" applyAlignment="1" applyProtection="1">
      <alignment horizontal="left" vertical="center" wrapText="1"/>
      <protection hidden="1"/>
    </xf>
    <xf numFmtId="0" fontId="24" fillId="4" borderId="63" xfId="0" applyFont="1" applyFill="1" applyBorder="1" applyAlignment="1" applyProtection="1">
      <alignment horizontal="center" vertical="center" wrapText="1"/>
      <protection hidden="1"/>
    </xf>
    <xf numFmtId="0" fontId="24" fillId="4" borderId="64" xfId="0" applyFont="1" applyFill="1" applyBorder="1" applyAlignment="1" applyProtection="1">
      <alignment horizontal="center" vertical="center" wrapText="1"/>
      <protection hidden="1"/>
    </xf>
    <xf numFmtId="0" fontId="26" fillId="5" borderId="51" xfId="0" applyFont="1" applyFill="1" applyBorder="1" applyAlignment="1" applyProtection="1">
      <alignment horizontal="center" vertical="center"/>
      <protection hidden="1"/>
    </xf>
    <xf numFmtId="0" fontId="26" fillId="5" borderId="52" xfId="0" applyFont="1" applyFill="1" applyBorder="1" applyAlignment="1" applyProtection="1">
      <alignment horizontal="center" vertical="center"/>
      <protection hidden="1"/>
    </xf>
    <xf numFmtId="0" fontId="26" fillId="5" borderId="55" xfId="0" applyFont="1" applyFill="1" applyBorder="1" applyAlignment="1" applyProtection="1">
      <alignment horizontal="center" vertical="center"/>
      <protection hidden="1"/>
    </xf>
    <xf numFmtId="0" fontId="28" fillId="6" borderId="54" xfId="0" applyFont="1" applyFill="1" applyBorder="1" applyAlignment="1" applyProtection="1">
      <alignment horizontal="center" vertical="center" wrapText="1"/>
      <protection hidden="1"/>
    </xf>
    <xf numFmtId="0" fontId="28" fillId="6" borderId="65" xfId="0" applyFont="1" applyFill="1" applyBorder="1" applyAlignment="1" applyProtection="1">
      <alignment horizontal="center" vertical="center" wrapText="1"/>
      <protection locked="0"/>
    </xf>
    <xf numFmtId="0" fontId="28" fillId="6" borderId="66" xfId="0" applyFont="1" applyFill="1" applyBorder="1" applyAlignment="1" applyProtection="1">
      <alignment horizontal="center" vertical="center" wrapText="1"/>
      <protection locked="0"/>
    </xf>
    <xf numFmtId="0" fontId="26" fillId="5" borderId="0" xfId="0" applyFont="1" applyFill="1" applyAlignment="1" applyProtection="1">
      <alignment horizontal="center" vertical="center"/>
      <protection locked="0"/>
    </xf>
    <xf numFmtId="0" fontId="27" fillId="0" borderId="0" xfId="1" applyFont="1" applyAlignment="1">
      <alignment horizontal="left"/>
    </xf>
    <xf numFmtId="0" fontId="24" fillId="0" borderId="34" xfId="0" applyFont="1" applyBorder="1" applyAlignment="1" applyProtection="1">
      <alignment horizontal="center" vertical="center"/>
      <protection locked="0"/>
    </xf>
    <xf numFmtId="0" fontId="24" fillId="0" borderId="19" xfId="0" applyFont="1" applyBorder="1" applyAlignment="1" applyProtection="1">
      <alignment horizontal="center" vertical="center"/>
      <protection locked="0"/>
    </xf>
    <xf numFmtId="1" fontId="28" fillId="6" borderId="54" xfId="0" applyNumberFormat="1" applyFont="1" applyFill="1" applyBorder="1" applyAlignment="1" applyProtection="1">
      <alignment horizontal="center" vertical="center" wrapText="1"/>
      <protection locked="0"/>
    </xf>
    <xf numFmtId="4" fontId="25" fillId="9" borderId="53" xfId="0" applyNumberFormat="1" applyFont="1" applyFill="1" applyBorder="1" applyAlignment="1" applyProtection="1">
      <alignment horizontal="right" vertical="center"/>
      <protection hidden="1"/>
    </xf>
    <xf numFmtId="2" fontId="23" fillId="0" borderId="0" xfId="0" applyNumberFormat="1" applyFont="1" applyAlignment="1" applyProtection="1">
      <alignment horizontal="right" vertical="center"/>
      <protection locked="0"/>
    </xf>
    <xf numFmtId="0" fontId="23" fillId="0" borderId="37" xfId="0" applyFont="1" applyBorder="1" applyAlignment="1" applyProtection="1">
      <alignment vertical="center" wrapText="1"/>
      <protection locked="0"/>
    </xf>
    <xf numFmtId="0" fontId="23" fillId="0" borderId="0" xfId="0" applyFont="1" applyAlignment="1" applyProtection="1">
      <alignment vertical="center" wrapText="1"/>
      <protection locked="0"/>
    </xf>
    <xf numFmtId="0" fontId="23" fillId="0" borderId="35" xfId="0" applyFont="1" applyBorder="1" applyAlignment="1" applyProtection="1">
      <alignment horizontal="left" vertical="center" wrapText="1"/>
      <protection locked="0"/>
    </xf>
    <xf numFmtId="0" fontId="23" fillId="0" borderId="36" xfId="0" applyFont="1" applyBorder="1" applyAlignment="1" applyProtection="1">
      <alignment horizontal="left" vertical="center" wrapText="1"/>
      <protection locked="0"/>
    </xf>
    <xf numFmtId="0" fontId="23" fillId="0" borderId="22" xfId="0" applyFont="1" applyBorder="1" applyAlignment="1" applyProtection="1">
      <alignment horizontal="left" vertical="center" wrapText="1"/>
      <protection locked="0"/>
    </xf>
    <xf numFmtId="2" fontId="28" fillId="6" borderId="54" xfId="0" applyNumberFormat="1" applyFont="1" applyFill="1" applyBorder="1" applyAlignment="1" applyProtection="1">
      <alignment horizontal="center" vertical="center" wrapText="1"/>
      <protection locked="0"/>
    </xf>
    <xf numFmtId="0" fontId="29" fillId="5" borderId="1" xfId="0" applyFont="1" applyFill="1" applyBorder="1" applyAlignment="1" applyProtection="1">
      <alignment horizontal="center" vertical="center"/>
      <protection locked="0"/>
    </xf>
    <xf numFmtId="0" fontId="29" fillId="5" borderId="2" xfId="0" applyFont="1" applyFill="1" applyBorder="1" applyAlignment="1" applyProtection="1">
      <alignment horizontal="center" vertical="center"/>
      <protection locked="0"/>
    </xf>
    <xf numFmtId="0" fontId="29" fillId="5" borderId="3" xfId="0" applyFont="1" applyFill="1" applyBorder="1" applyAlignment="1" applyProtection="1">
      <alignment horizontal="center" vertical="center"/>
      <protection locked="0"/>
    </xf>
    <xf numFmtId="0" fontId="29" fillId="5" borderId="4" xfId="0" applyFont="1" applyFill="1" applyBorder="1" applyAlignment="1" applyProtection="1">
      <alignment horizontal="center" vertical="center"/>
      <protection locked="0"/>
    </xf>
    <xf numFmtId="0" fontId="29" fillId="5" borderId="0" xfId="0" applyFont="1" applyFill="1" applyAlignment="1" applyProtection="1">
      <alignment horizontal="center" vertical="center"/>
      <protection locked="0"/>
    </xf>
    <xf numFmtId="0" fontId="29" fillId="5" borderId="5" xfId="0" applyFont="1" applyFill="1" applyBorder="1" applyAlignment="1" applyProtection="1">
      <alignment horizontal="center" vertical="center"/>
      <protection locked="0"/>
    </xf>
    <xf numFmtId="0" fontId="29" fillId="5" borderId="57" xfId="0" applyFont="1" applyFill="1" applyBorder="1" applyAlignment="1" applyProtection="1">
      <alignment horizontal="center" vertical="center"/>
      <protection locked="0"/>
    </xf>
    <xf numFmtId="0" fontId="29" fillId="5" borderId="58" xfId="0" applyFont="1" applyFill="1" applyBorder="1" applyAlignment="1" applyProtection="1">
      <alignment horizontal="center" vertical="center"/>
      <protection locked="0"/>
    </xf>
    <xf numFmtId="0" fontId="29" fillId="5" borderId="59" xfId="0" applyFont="1" applyFill="1" applyBorder="1" applyAlignment="1" applyProtection="1">
      <alignment horizontal="center" vertical="center"/>
      <protection locked="0"/>
    </xf>
    <xf numFmtId="0" fontId="24" fillId="0" borderId="0" xfId="1" applyFont="1" applyFill="1" applyAlignment="1" applyProtection="1">
      <alignment horizontal="center" vertical="center"/>
      <protection hidden="1"/>
    </xf>
    <xf numFmtId="0" fontId="24" fillId="0" borderId="0" xfId="0" applyFont="1" applyAlignment="1" applyProtection="1">
      <alignment horizontal="center" vertical="center"/>
      <protection hidden="1"/>
    </xf>
    <xf numFmtId="0" fontId="24" fillId="2" borderId="1" xfId="0" applyFont="1" applyFill="1" applyBorder="1" applyAlignment="1" applyProtection="1">
      <alignment horizontal="center" vertical="center" wrapText="1"/>
      <protection hidden="1"/>
    </xf>
    <xf numFmtId="0" fontId="24" fillId="2" borderId="2" xfId="0" applyFont="1" applyFill="1" applyBorder="1" applyAlignment="1" applyProtection="1">
      <alignment horizontal="center" vertical="center" wrapText="1"/>
      <protection hidden="1"/>
    </xf>
    <xf numFmtId="0" fontId="24" fillId="2" borderId="3" xfId="0" applyFont="1" applyFill="1" applyBorder="1" applyAlignment="1" applyProtection="1">
      <alignment horizontal="center" vertical="center" wrapText="1"/>
      <protection hidden="1"/>
    </xf>
    <xf numFmtId="0" fontId="24" fillId="2" borderId="4" xfId="0" applyFont="1" applyFill="1" applyBorder="1" applyAlignment="1" applyProtection="1">
      <alignment horizontal="center" vertical="center" wrapText="1"/>
      <protection hidden="1"/>
    </xf>
    <xf numFmtId="0" fontId="24" fillId="2" borderId="0" xfId="0" applyFont="1" applyFill="1" applyAlignment="1" applyProtection="1">
      <alignment horizontal="center" vertical="center" wrapText="1"/>
      <protection hidden="1"/>
    </xf>
    <xf numFmtId="0" fontId="24" fillId="2" borderId="5" xfId="0" applyFont="1" applyFill="1" applyBorder="1" applyAlignment="1" applyProtection="1">
      <alignment horizontal="center" vertical="center" wrapText="1"/>
      <protection hidden="1"/>
    </xf>
    <xf numFmtId="0" fontId="24" fillId="2" borderId="6" xfId="0" applyFont="1" applyFill="1" applyBorder="1" applyAlignment="1" applyProtection="1">
      <alignment horizontal="center" vertical="center" wrapText="1"/>
      <protection hidden="1"/>
    </xf>
    <xf numFmtId="0" fontId="24" fillId="2" borderId="7" xfId="0" applyFont="1" applyFill="1" applyBorder="1" applyAlignment="1" applyProtection="1">
      <alignment horizontal="center" vertical="center" wrapText="1"/>
      <protection hidden="1"/>
    </xf>
    <xf numFmtId="0" fontId="24" fillId="2" borderId="8" xfId="0" applyFont="1" applyFill="1" applyBorder="1" applyAlignment="1" applyProtection="1">
      <alignment horizontal="center" vertical="center" wrapText="1"/>
      <protection hidden="1"/>
    </xf>
    <xf numFmtId="0" fontId="24" fillId="7" borderId="47" xfId="0" applyFont="1" applyFill="1" applyBorder="1" applyAlignment="1" applyProtection="1">
      <alignment horizontal="center" vertical="center"/>
      <protection locked="0"/>
    </xf>
    <xf numFmtId="0" fontId="24" fillId="7" borderId="20" xfId="0" applyFont="1" applyFill="1" applyBorder="1" applyAlignment="1" applyProtection="1">
      <alignment horizontal="center" vertical="center"/>
      <protection locked="0"/>
    </xf>
    <xf numFmtId="0" fontId="24" fillId="7" borderId="31" xfId="0" applyFont="1" applyFill="1" applyBorder="1" applyAlignment="1" applyProtection="1">
      <alignment horizontal="center" vertical="center"/>
      <protection locked="0"/>
    </xf>
    <xf numFmtId="0" fontId="24" fillId="7" borderId="19" xfId="0" applyFont="1" applyFill="1" applyBorder="1" applyAlignment="1" applyProtection="1">
      <alignment horizontal="center" vertical="center"/>
      <protection locked="0"/>
    </xf>
    <xf numFmtId="0" fontId="23" fillId="0" borderId="41" xfId="0" applyFont="1" applyBorder="1" applyAlignment="1" applyProtection="1">
      <alignment horizontal="center" vertical="center"/>
      <protection locked="0"/>
    </xf>
    <xf numFmtId="0" fontId="23" fillId="0" borderId="21" xfId="0" applyFont="1" applyBorder="1" applyAlignment="1" applyProtection="1">
      <alignment horizontal="center" vertical="center"/>
      <protection locked="0"/>
    </xf>
    <xf numFmtId="0" fontId="23" fillId="0" borderId="42" xfId="0" applyFont="1" applyBorder="1" applyAlignment="1" applyProtection="1">
      <alignment horizontal="center" vertical="center"/>
      <protection locked="0"/>
    </xf>
    <xf numFmtId="0" fontId="31" fillId="7" borderId="9" xfId="0" applyFont="1" applyFill="1" applyBorder="1" applyAlignment="1" applyProtection="1">
      <alignment horizontal="left" vertical="center" wrapText="1"/>
      <protection hidden="1"/>
    </xf>
    <xf numFmtId="0" fontId="31" fillId="7" borderId="10" xfId="0" applyFont="1" applyFill="1" applyBorder="1" applyAlignment="1" applyProtection="1">
      <alignment horizontal="left" vertical="center" wrapText="1"/>
      <protection hidden="1"/>
    </xf>
    <xf numFmtId="0" fontId="31" fillId="7" borderId="11" xfId="0" applyFont="1" applyFill="1" applyBorder="1" applyAlignment="1" applyProtection="1">
      <alignment horizontal="left" vertical="center" wrapText="1"/>
      <protection hidden="1"/>
    </xf>
    <xf numFmtId="0" fontId="31" fillId="7" borderId="47" xfId="0" applyFont="1" applyFill="1" applyBorder="1" applyAlignment="1" applyProtection="1">
      <alignment horizontal="left" vertical="center" wrapText="1"/>
      <protection hidden="1"/>
    </xf>
    <xf numFmtId="0" fontId="31" fillId="7" borderId="20" xfId="0" applyFont="1" applyFill="1" applyBorder="1" applyAlignment="1" applyProtection="1">
      <alignment horizontal="left" vertical="center" wrapText="1"/>
      <protection hidden="1"/>
    </xf>
    <xf numFmtId="0" fontId="31" fillId="7" borderId="48" xfId="0" applyFont="1" applyFill="1" applyBorder="1" applyAlignment="1" applyProtection="1">
      <alignment horizontal="left" vertical="center" wrapText="1"/>
      <protection hidden="1"/>
    </xf>
    <xf numFmtId="0" fontId="31" fillId="7" borderId="50" xfId="0" applyFont="1" applyFill="1" applyBorder="1" applyAlignment="1" applyProtection="1">
      <alignment horizontal="left" vertical="center" wrapText="1"/>
      <protection hidden="1"/>
    </xf>
    <xf numFmtId="0" fontId="31" fillId="7" borderId="36" xfId="0" applyFont="1" applyFill="1" applyBorder="1" applyAlignment="1" applyProtection="1">
      <alignment horizontal="left" vertical="center" wrapText="1"/>
      <protection hidden="1"/>
    </xf>
    <xf numFmtId="0" fontId="31" fillId="7" borderId="49" xfId="0" applyFont="1" applyFill="1" applyBorder="1" applyAlignment="1" applyProtection="1">
      <alignment horizontal="left" vertical="center" wrapText="1"/>
      <protection hidden="1"/>
    </xf>
    <xf numFmtId="0" fontId="31" fillId="7" borderId="43" xfId="0" applyFont="1" applyFill="1" applyBorder="1" applyAlignment="1" applyProtection="1">
      <alignment horizontal="left" vertical="center" wrapText="1"/>
      <protection hidden="1"/>
    </xf>
    <xf numFmtId="0" fontId="31" fillId="7" borderId="44" xfId="0" applyFont="1" applyFill="1" applyBorder="1" applyAlignment="1" applyProtection="1">
      <alignment horizontal="left" vertical="center" wrapText="1"/>
      <protection hidden="1"/>
    </xf>
    <xf numFmtId="0" fontId="31" fillId="7" borderId="45" xfId="0" applyFont="1" applyFill="1" applyBorder="1" applyAlignment="1" applyProtection="1">
      <alignment horizontal="left" vertical="center" wrapText="1"/>
      <protection hidden="1"/>
    </xf>
    <xf numFmtId="0" fontId="33" fillId="5" borderId="0" xfId="0" applyFont="1" applyFill="1" applyAlignment="1">
      <alignment horizontal="left" vertical="center" wrapText="1" indent="1"/>
    </xf>
    <xf numFmtId="0" fontId="30" fillId="7" borderId="0" xfId="0" applyFont="1" applyFill="1" applyAlignment="1">
      <alignment horizontal="left" vertical="center" wrapText="1" indent="1"/>
    </xf>
  </cellXfs>
  <cellStyles count="3">
    <cellStyle name="Köprü" xfId="1" builtinId="8"/>
    <cellStyle name="Normal" xfId="0" builtinId="0"/>
    <cellStyle name="ParaBirimi" xfId="2" builtinId="4"/>
  </cellStyles>
  <dxfs count="5">
    <dxf>
      <font>
        <color rgb="FFA52828"/>
      </font>
      <fill>
        <patternFill>
          <bgColor rgb="FFFDE4E4"/>
        </patternFill>
      </fill>
    </dxf>
    <dxf>
      <font>
        <color rgb="FFA52828"/>
      </font>
      <fill>
        <patternFill>
          <bgColor rgb="FFFDE4E4"/>
        </patternFill>
      </fill>
    </dxf>
    <dxf>
      <font>
        <color rgb="FFA52828"/>
      </font>
      <fill>
        <patternFill>
          <bgColor rgb="FFFDE4E4"/>
        </patternFill>
      </fill>
    </dxf>
    <dxf>
      <font>
        <color rgb="FFA52828"/>
      </font>
      <fill>
        <patternFill>
          <bgColor rgb="FFFDE4E4"/>
        </patternFill>
      </fill>
    </dxf>
    <dxf>
      <font>
        <color rgb="FFA52828"/>
      </font>
      <fill>
        <patternFill>
          <bgColor rgb="FFFDE4E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hyperlink" Target="#'A&#231;&#305;klama'!B2"/><Relationship Id="rId4" Type="http://schemas.openxmlformats.org/officeDocument/2006/relationships/hyperlink" Target="#'Katsay&#305;lar'!B3"/></Relationships>
</file>

<file path=xl/drawings/_rels/drawing2.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hyperlink" Target="#'A&#231;&#305;klama'!B2"/><Relationship Id="rId4" Type="http://schemas.openxmlformats.org/officeDocument/2006/relationships/hyperlink" Target="#'Katsay&#305;lar'!B3"/></Relationships>
</file>

<file path=xl/drawings/_rels/drawing3.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hyperlink" Target="#'A&#231;&#305;klama'!B2"/><Relationship Id="rId4" Type="http://schemas.openxmlformats.org/officeDocument/2006/relationships/hyperlink" Target="#'Katsay&#305;lar'!B3"/></Relationships>
</file>

<file path=xl/drawings/_rels/drawing4.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hyperlink" Target="#'A&#231;&#305;klama'!B2"/><Relationship Id="rId4" Type="http://schemas.openxmlformats.org/officeDocument/2006/relationships/hyperlink" Target="#'Katsay&#305;lar'!B3"/></Relationships>
</file>

<file path=xl/drawings/_rels/drawing5.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hyperlink" Target="#'A&#231;&#305;klama'!B2"/><Relationship Id="rId4" Type="http://schemas.openxmlformats.org/officeDocument/2006/relationships/hyperlink" Target="#'Katsay&#305;lar'!B3"/></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A&#231;&#305;klama'!B2"/><Relationship Id="rId1" Type="http://schemas.openxmlformats.org/officeDocument/2006/relationships/image" Target="../media/image3.png"/><Relationship Id="rId5" Type="http://schemas.openxmlformats.org/officeDocument/2006/relationships/hyperlink" Target="#'Katsay&#305;lar'!B3"/><Relationship Id="rId4" Type="http://schemas.openxmlformats.org/officeDocument/2006/relationships/image" Target="../media/image2.svg"/></Relationships>
</file>

<file path=xl/drawings/_rels/drawing7.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hyperlink" Target="#'A&#231;&#305;klama'!B2"/><Relationship Id="rId4" Type="http://schemas.openxmlformats.org/officeDocument/2006/relationships/hyperlink" Target="#'Katsay&#305;lar'!B3"/></Relationships>
</file>

<file path=xl/drawings/_rels/drawing8.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hyperlink" Target="#'A&#231;&#305;klama'!B2"/><Relationship Id="rId4" Type="http://schemas.openxmlformats.org/officeDocument/2006/relationships/hyperlink" Target="#'Katsay&#305;lar'!B3"/></Relationships>
</file>

<file path=xl/drawings/_rels/drawing9.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hyperlink" Target="#'A&#231;&#305;klama'!B2"/><Relationship Id="rId4" Type="http://schemas.openxmlformats.org/officeDocument/2006/relationships/hyperlink" Target="#'Katsay&#305;lar'!B3"/></Relationships>
</file>

<file path=xl/drawings/drawing1.xml><?xml version="1.0" encoding="utf-8"?>
<xdr:wsDr xmlns:xdr="http://schemas.openxmlformats.org/drawingml/2006/spreadsheetDrawing" xmlns:a="http://schemas.openxmlformats.org/drawingml/2006/main">
  <xdr:twoCellAnchor editAs="absolute">
    <xdr:from>
      <xdr:col>1</xdr:col>
      <xdr:colOff>38100</xdr:colOff>
      <xdr:row>0</xdr:row>
      <xdr:rowOff>50800</xdr:rowOff>
    </xdr:from>
    <xdr:to>
      <xdr:col>2</xdr:col>
      <xdr:colOff>1460500</xdr:colOff>
      <xdr:row>0</xdr:row>
      <xdr:rowOff>393700</xdr:rowOff>
    </xdr:to>
    <xdr:sp macro="" textlink="">
      <xdr:nvSpPr>
        <xdr:cNvPr id="2" name="AnaMenuDugmesi">
          <a:hlinkClick xmlns:r="http://schemas.openxmlformats.org/officeDocument/2006/relationships" r:id="rId1" tooltip="Ana menüye dön"/>
          <a:extLst>
            <a:ext uri="{FF2B5EF4-FFF2-40B4-BE49-F238E27FC236}">
              <a16:creationId xmlns:a16="http://schemas.microsoft.com/office/drawing/2014/main" id="{95A280FE-00DB-57F7-EEF5-45760BE73875}"/>
            </a:ext>
          </a:extLst>
        </xdr:cNvPr>
        <xdr:cNvSpPr/>
      </xdr:nvSpPr>
      <xdr:spPr>
        <a:xfrm>
          <a:off x="477371" y="50800"/>
          <a:ext cx="1843741" cy="342900"/>
        </a:xfrm>
        <a:prstGeom prst="roundRect">
          <a:avLst/>
        </a:prstGeom>
        <a:solidFill>
          <a:srgbClr val="19334D"/>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444500" tIns="25400" bIns="25400" rtlCol="0" anchor="ctr"/>
        <a:lstStyle/>
        <a:p>
          <a:pPr algn="l"/>
          <a:r>
            <a:rPr lang="tr-TR" sz="1100" b="1">
              <a:solidFill>
                <a:srgbClr val="FFFFFF"/>
              </a:solidFill>
              <a:latin typeface="Arial" panose="020B0604020202020204" pitchFamily="34" charset="0"/>
            </a:rPr>
            <a:t>ANA MENÜ</a:t>
          </a:r>
        </a:p>
      </xdr:txBody>
    </xdr:sp>
    <xdr:clientData fPrintsWithSheet="0"/>
  </xdr:twoCellAnchor>
  <xdr:twoCellAnchor editAs="oneCell">
    <xdr:from>
      <xdr:col>1</xdr:col>
      <xdr:colOff>165100</xdr:colOff>
      <xdr:row>0</xdr:row>
      <xdr:rowOff>114300</xdr:rowOff>
    </xdr:from>
    <xdr:to>
      <xdr:col>1</xdr:col>
      <xdr:colOff>381000</xdr:colOff>
      <xdr:row>0</xdr:row>
      <xdr:rowOff>330200</xdr:rowOff>
    </xdr:to>
    <xdr:pic>
      <xdr:nvPicPr>
        <xdr:cNvPr id="4" name="AnaMenuEvSimgesi">
          <a:hlinkClick xmlns:r="http://schemas.openxmlformats.org/officeDocument/2006/relationships" r:id="rId1" tooltip="Ana menüye dön"/>
          <a:extLst>
            <a:ext uri="{FF2B5EF4-FFF2-40B4-BE49-F238E27FC236}">
              <a16:creationId xmlns:a16="http://schemas.microsoft.com/office/drawing/2014/main" id="{4A795A21-5C8C-4CB7-159E-7D8ABFF4C7A1}"/>
            </a:ext>
          </a:extLst>
        </xdr:cNvPr>
        <xdr:cNvPicPr>
          <a:picLocks/>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607060" y="114300"/>
          <a:ext cx="215900" cy="215900"/>
        </a:xfrm>
        <a:prstGeom prst="rect">
          <a:avLst/>
        </a:prstGeom>
      </xdr:spPr>
    </xdr:pic>
    <xdr:clientData fPrintsWithSheet="0"/>
  </xdr:twoCellAnchor>
  <xdr:twoCellAnchor editAs="absolute">
    <xdr:from>
      <xdr:col>3</xdr:col>
      <xdr:colOff>27641</xdr:colOff>
      <xdr:row>0</xdr:row>
      <xdr:rowOff>50800</xdr:rowOff>
    </xdr:from>
    <xdr:to>
      <xdr:col>4</xdr:col>
      <xdr:colOff>517712</xdr:colOff>
      <xdr:row>0</xdr:row>
      <xdr:rowOff>393700</xdr:rowOff>
    </xdr:to>
    <xdr:sp macro="" textlink="">
      <xdr:nvSpPr>
        <xdr:cNvPr id="5" name="KatsayilarDugmesi">
          <a:hlinkClick xmlns:r="http://schemas.openxmlformats.org/officeDocument/2006/relationships" r:id="rId4" tooltip="Katsayıları düzenle"/>
          <a:extLst>
            <a:ext uri="{FF2B5EF4-FFF2-40B4-BE49-F238E27FC236}">
              <a16:creationId xmlns:a16="http://schemas.microsoft.com/office/drawing/2014/main" id="{03D1B2F5-01C1-FEDA-7020-CC7F86516E8C}"/>
            </a:ext>
          </a:extLst>
        </xdr:cNvPr>
        <xdr:cNvSpPr/>
      </xdr:nvSpPr>
      <xdr:spPr>
        <a:xfrm>
          <a:off x="2448112" y="50800"/>
          <a:ext cx="1843741" cy="342900"/>
        </a:xfrm>
        <a:prstGeom prst="roundRect">
          <a:avLst/>
        </a:prstGeom>
        <a:solidFill>
          <a:srgbClr val="EAF1F7"/>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l"/>
          <a:r>
            <a:rPr lang="tr-TR" sz="1100" b="1">
              <a:solidFill>
                <a:srgbClr val="19334D"/>
              </a:solidFill>
              <a:latin typeface="Arial" panose="020B0604020202020204" pitchFamily="34" charset="0"/>
            </a:rPr>
            <a:t>KATSAYILAR</a:t>
          </a:r>
        </a:p>
      </xdr:txBody>
    </xdr:sp>
    <xdr:clientData fPrintsWithSheet="0"/>
  </xdr:twoCellAnchor>
  <xdr:twoCellAnchor editAs="absolute">
    <xdr:from>
      <xdr:col>4</xdr:col>
      <xdr:colOff>644712</xdr:colOff>
      <xdr:row>0</xdr:row>
      <xdr:rowOff>50800</xdr:rowOff>
    </xdr:from>
    <xdr:to>
      <xdr:col>6</xdr:col>
      <xdr:colOff>462429</xdr:colOff>
      <xdr:row>0</xdr:row>
      <xdr:rowOff>393700</xdr:rowOff>
    </xdr:to>
    <xdr:sp macro="[0]!BordroRows.AddRow" textlink="">
      <xdr:nvSpPr>
        <xdr:cNvPr id="3" name="SatirEkle">
          <a:extLst>
            <a:ext uri="{FF2B5EF4-FFF2-40B4-BE49-F238E27FC236}">
              <a16:creationId xmlns:a16="http://schemas.microsoft.com/office/drawing/2014/main" id="{6AF42D35-1E15-64BD-4C42-84BA809BEF1D}"/>
            </a:ext>
          </a:extLst>
        </xdr:cNvPr>
        <xdr:cNvSpPr/>
      </xdr:nvSpPr>
      <xdr:spPr>
        <a:xfrm>
          <a:off x="4418853" y="50800"/>
          <a:ext cx="1843741" cy="342900"/>
        </a:xfrm>
        <a:prstGeom prst="roundRect">
          <a:avLst/>
        </a:prstGeom>
        <a:solidFill>
          <a:srgbClr val="19334D"/>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FFFFFF"/>
              </a:solidFill>
              <a:latin typeface="Arial" panose="020B0604020202020204" pitchFamily="34" charset="0"/>
            </a:rPr>
            <a:t>+  SATIR EKLE</a:t>
          </a:r>
        </a:p>
      </xdr:txBody>
    </xdr:sp>
    <xdr:clientData fPrintsWithSheet="0"/>
  </xdr:twoCellAnchor>
  <xdr:twoCellAnchor editAs="absolute">
    <xdr:from>
      <xdr:col>6</xdr:col>
      <xdr:colOff>589429</xdr:colOff>
      <xdr:row>0</xdr:row>
      <xdr:rowOff>50800</xdr:rowOff>
    </xdr:from>
    <xdr:to>
      <xdr:col>8</xdr:col>
      <xdr:colOff>819523</xdr:colOff>
      <xdr:row>0</xdr:row>
      <xdr:rowOff>393700</xdr:rowOff>
    </xdr:to>
    <xdr:sp macro="[0]!BordroRows.DeleteRow" textlink="">
      <xdr:nvSpPr>
        <xdr:cNvPr id="6" name="SatirSil">
          <a:extLst>
            <a:ext uri="{FF2B5EF4-FFF2-40B4-BE49-F238E27FC236}">
              <a16:creationId xmlns:a16="http://schemas.microsoft.com/office/drawing/2014/main" id="{17B6F51C-8055-B579-826C-7E940A1879F8}"/>
            </a:ext>
          </a:extLst>
        </xdr:cNvPr>
        <xdr:cNvSpPr/>
      </xdr:nvSpPr>
      <xdr:spPr>
        <a:xfrm>
          <a:off x="6389594" y="50800"/>
          <a:ext cx="1843741" cy="342900"/>
        </a:xfrm>
        <a:prstGeom prst="roundRect">
          <a:avLst/>
        </a:prstGeom>
        <a:solidFill>
          <a:srgbClr val="EAF1F7"/>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19334D"/>
              </a:solidFill>
              <a:latin typeface="Arial" panose="020B0604020202020204" pitchFamily="34" charset="0"/>
            </a:rPr>
            <a:t>−  SATIR SİL</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1</xdr:col>
      <xdr:colOff>38100</xdr:colOff>
      <xdr:row>0</xdr:row>
      <xdr:rowOff>50800</xdr:rowOff>
    </xdr:from>
    <xdr:to>
      <xdr:col>2</xdr:col>
      <xdr:colOff>1483360</xdr:colOff>
      <xdr:row>0</xdr:row>
      <xdr:rowOff>393700</xdr:rowOff>
    </xdr:to>
    <xdr:sp macro="" textlink="">
      <xdr:nvSpPr>
        <xdr:cNvPr id="2" name="AnaMenuDugmesi">
          <a:hlinkClick xmlns:r="http://schemas.openxmlformats.org/officeDocument/2006/relationships" r:id="rId1" tooltip="Ana menüye dön"/>
          <a:extLst>
            <a:ext uri="{FF2B5EF4-FFF2-40B4-BE49-F238E27FC236}">
              <a16:creationId xmlns:a16="http://schemas.microsoft.com/office/drawing/2014/main" id="{00E5502A-DB95-76CA-FA20-8D1DB9410B75}"/>
            </a:ext>
          </a:extLst>
        </xdr:cNvPr>
        <xdr:cNvSpPr/>
      </xdr:nvSpPr>
      <xdr:spPr>
        <a:xfrm>
          <a:off x="405653" y="50800"/>
          <a:ext cx="1839707" cy="342900"/>
        </a:xfrm>
        <a:prstGeom prst="roundRect">
          <a:avLst/>
        </a:prstGeom>
        <a:solidFill>
          <a:srgbClr val="19334D"/>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444500" tIns="25400" bIns="25400" rtlCol="0" anchor="ctr"/>
        <a:lstStyle/>
        <a:p>
          <a:pPr algn="l"/>
          <a:r>
            <a:rPr lang="tr-TR" sz="1100" b="1">
              <a:solidFill>
                <a:srgbClr val="FFFFFF"/>
              </a:solidFill>
              <a:latin typeface="Arial" panose="020B0604020202020204" pitchFamily="34" charset="0"/>
            </a:rPr>
            <a:t>ANA MENÜ</a:t>
          </a:r>
        </a:p>
      </xdr:txBody>
    </xdr:sp>
    <xdr:clientData fPrintsWithSheet="0"/>
  </xdr:twoCellAnchor>
  <xdr:twoCellAnchor editAs="oneCell">
    <xdr:from>
      <xdr:col>1</xdr:col>
      <xdr:colOff>165100</xdr:colOff>
      <xdr:row>0</xdr:row>
      <xdr:rowOff>114300</xdr:rowOff>
    </xdr:from>
    <xdr:to>
      <xdr:col>1</xdr:col>
      <xdr:colOff>381000</xdr:colOff>
      <xdr:row>0</xdr:row>
      <xdr:rowOff>330200</xdr:rowOff>
    </xdr:to>
    <xdr:pic>
      <xdr:nvPicPr>
        <xdr:cNvPr id="4" name="AnaMenuEvSimgesi">
          <a:hlinkClick xmlns:r="http://schemas.openxmlformats.org/officeDocument/2006/relationships" r:id="rId1" tooltip="Ana menüye dön"/>
          <a:extLst>
            <a:ext uri="{FF2B5EF4-FFF2-40B4-BE49-F238E27FC236}">
              <a16:creationId xmlns:a16="http://schemas.microsoft.com/office/drawing/2014/main" id="{617EE3C6-819E-F5C3-138F-C89A2F9637C1}"/>
            </a:ext>
          </a:extLst>
        </xdr:cNvPr>
        <xdr:cNvPicPr>
          <a:picLocks/>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30860" y="114300"/>
          <a:ext cx="215900" cy="215900"/>
        </a:xfrm>
        <a:prstGeom prst="rect">
          <a:avLst/>
        </a:prstGeom>
      </xdr:spPr>
    </xdr:pic>
    <xdr:clientData fPrintsWithSheet="0"/>
  </xdr:twoCellAnchor>
  <xdr:twoCellAnchor editAs="absolute">
    <xdr:from>
      <xdr:col>3</xdr:col>
      <xdr:colOff>50501</xdr:colOff>
      <xdr:row>0</xdr:row>
      <xdr:rowOff>50800</xdr:rowOff>
    </xdr:from>
    <xdr:to>
      <xdr:col>4</xdr:col>
      <xdr:colOff>536538</xdr:colOff>
      <xdr:row>0</xdr:row>
      <xdr:rowOff>393700</xdr:rowOff>
    </xdr:to>
    <xdr:sp macro="" textlink="">
      <xdr:nvSpPr>
        <xdr:cNvPr id="5" name="KatsayilarDugmesi">
          <a:hlinkClick xmlns:r="http://schemas.openxmlformats.org/officeDocument/2006/relationships" r:id="rId4" tooltip="Katsayıları düzenle"/>
          <a:extLst>
            <a:ext uri="{FF2B5EF4-FFF2-40B4-BE49-F238E27FC236}">
              <a16:creationId xmlns:a16="http://schemas.microsoft.com/office/drawing/2014/main" id="{655DD71C-2112-1913-D835-EE868D7F2310}"/>
            </a:ext>
          </a:extLst>
        </xdr:cNvPr>
        <xdr:cNvSpPr/>
      </xdr:nvSpPr>
      <xdr:spPr>
        <a:xfrm>
          <a:off x="2372360" y="50800"/>
          <a:ext cx="1839707" cy="342900"/>
        </a:xfrm>
        <a:prstGeom prst="roundRect">
          <a:avLst/>
        </a:prstGeom>
        <a:solidFill>
          <a:srgbClr val="EAF1F7"/>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l"/>
          <a:r>
            <a:rPr lang="tr-TR" sz="1100" b="1">
              <a:solidFill>
                <a:srgbClr val="19334D"/>
              </a:solidFill>
              <a:latin typeface="Arial" panose="020B0604020202020204" pitchFamily="34" charset="0"/>
            </a:rPr>
            <a:t>KATSAYILAR</a:t>
          </a:r>
        </a:p>
      </xdr:txBody>
    </xdr:sp>
    <xdr:clientData fPrintsWithSheet="0"/>
  </xdr:twoCellAnchor>
  <xdr:twoCellAnchor editAs="absolute">
    <xdr:from>
      <xdr:col>4</xdr:col>
      <xdr:colOff>663538</xdr:colOff>
      <xdr:row>0</xdr:row>
      <xdr:rowOff>50800</xdr:rowOff>
    </xdr:from>
    <xdr:to>
      <xdr:col>6</xdr:col>
      <xdr:colOff>477221</xdr:colOff>
      <xdr:row>0</xdr:row>
      <xdr:rowOff>393700</xdr:rowOff>
    </xdr:to>
    <xdr:sp macro="[0]!BordroRows.AddRow" textlink="">
      <xdr:nvSpPr>
        <xdr:cNvPr id="3" name="SatirEkle">
          <a:extLst>
            <a:ext uri="{FF2B5EF4-FFF2-40B4-BE49-F238E27FC236}">
              <a16:creationId xmlns:a16="http://schemas.microsoft.com/office/drawing/2014/main" id="{333E066F-A826-4E8C-62E0-CFD153D3B3E0}"/>
            </a:ext>
          </a:extLst>
        </xdr:cNvPr>
        <xdr:cNvSpPr/>
      </xdr:nvSpPr>
      <xdr:spPr>
        <a:xfrm>
          <a:off x="4339067" y="50800"/>
          <a:ext cx="1839707" cy="342900"/>
        </a:xfrm>
        <a:prstGeom prst="roundRect">
          <a:avLst/>
        </a:prstGeom>
        <a:solidFill>
          <a:srgbClr val="19334D"/>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FFFFFF"/>
              </a:solidFill>
              <a:latin typeface="Arial" panose="020B0604020202020204" pitchFamily="34" charset="0"/>
            </a:rPr>
            <a:t>+  SATIR EKLE</a:t>
          </a:r>
        </a:p>
      </xdr:txBody>
    </xdr:sp>
    <xdr:clientData fPrintsWithSheet="0"/>
  </xdr:twoCellAnchor>
  <xdr:twoCellAnchor editAs="absolute">
    <xdr:from>
      <xdr:col>6</xdr:col>
      <xdr:colOff>604221</xdr:colOff>
      <xdr:row>0</xdr:row>
      <xdr:rowOff>50800</xdr:rowOff>
    </xdr:from>
    <xdr:to>
      <xdr:col>9</xdr:col>
      <xdr:colOff>157928</xdr:colOff>
      <xdr:row>0</xdr:row>
      <xdr:rowOff>393700</xdr:rowOff>
    </xdr:to>
    <xdr:sp macro="[0]!BordroRows.DeleteRow" textlink="">
      <xdr:nvSpPr>
        <xdr:cNvPr id="6" name="SatirSil">
          <a:extLst>
            <a:ext uri="{FF2B5EF4-FFF2-40B4-BE49-F238E27FC236}">
              <a16:creationId xmlns:a16="http://schemas.microsoft.com/office/drawing/2014/main" id="{1428D2BC-07E9-9CA0-AB05-9A13E33DCEB6}"/>
            </a:ext>
          </a:extLst>
        </xdr:cNvPr>
        <xdr:cNvSpPr/>
      </xdr:nvSpPr>
      <xdr:spPr>
        <a:xfrm>
          <a:off x="6305774" y="50800"/>
          <a:ext cx="1839707" cy="342900"/>
        </a:xfrm>
        <a:prstGeom prst="roundRect">
          <a:avLst/>
        </a:prstGeom>
        <a:solidFill>
          <a:srgbClr val="EAF1F7"/>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19334D"/>
              </a:solidFill>
              <a:latin typeface="Arial" panose="020B0604020202020204" pitchFamily="34" charset="0"/>
            </a:rPr>
            <a:t>−  SATIR SİL</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1</xdr:col>
      <xdr:colOff>38100</xdr:colOff>
      <xdr:row>0</xdr:row>
      <xdr:rowOff>50800</xdr:rowOff>
    </xdr:from>
    <xdr:to>
      <xdr:col>2</xdr:col>
      <xdr:colOff>1483360</xdr:colOff>
      <xdr:row>0</xdr:row>
      <xdr:rowOff>393700</xdr:rowOff>
    </xdr:to>
    <xdr:sp macro="" textlink="">
      <xdr:nvSpPr>
        <xdr:cNvPr id="2" name="AnaMenuDugmesi">
          <a:hlinkClick xmlns:r="http://schemas.openxmlformats.org/officeDocument/2006/relationships" r:id="rId1" tooltip="Ana menüye dön"/>
          <a:extLst>
            <a:ext uri="{FF2B5EF4-FFF2-40B4-BE49-F238E27FC236}">
              <a16:creationId xmlns:a16="http://schemas.microsoft.com/office/drawing/2014/main" id="{775BDD01-5C75-56CD-A883-048E42894A40}"/>
            </a:ext>
          </a:extLst>
        </xdr:cNvPr>
        <xdr:cNvSpPr/>
      </xdr:nvSpPr>
      <xdr:spPr>
        <a:xfrm>
          <a:off x="477371" y="50800"/>
          <a:ext cx="1839707" cy="342900"/>
        </a:xfrm>
        <a:prstGeom prst="roundRect">
          <a:avLst/>
        </a:prstGeom>
        <a:solidFill>
          <a:srgbClr val="19334D"/>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444500" tIns="25400" bIns="25400" rtlCol="0" anchor="ctr"/>
        <a:lstStyle/>
        <a:p>
          <a:pPr algn="l"/>
          <a:r>
            <a:rPr lang="tr-TR" sz="1100" b="1">
              <a:solidFill>
                <a:srgbClr val="FFFFFF"/>
              </a:solidFill>
              <a:latin typeface="Arial" panose="020B0604020202020204" pitchFamily="34" charset="0"/>
            </a:rPr>
            <a:t>ANA MENÜ</a:t>
          </a:r>
        </a:p>
      </xdr:txBody>
    </xdr:sp>
    <xdr:clientData fPrintsWithSheet="0"/>
  </xdr:twoCellAnchor>
  <xdr:twoCellAnchor editAs="oneCell">
    <xdr:from>
      <xdr:col>1</xdr:col>
      <xdr:colOff>165100</xdr:colOff>
      <xdr:row>0</xdr:row>
      <xdr:rowOff>114300</xdr:rowOff>
    </xdr:from>
    <xdr:to>
      <xdr:col>1</xdr:col>
      <xdr:colOff>381000</xdr:colOff>
      <xdr:row>0</xdr:row>
      <xdr:rowOff>330200</xdr:rowOff>
    </xdr:to>
    <xdr:pic>
      <xdr:nvPicPr>
        <xdr:cNvPr id="4" name="AnaMenuEvSimgesi">
          <a:hlinkClick xmlns:r="http://schemas.openxmlformats.org/officeDocument/2006/relationships" r:id="rId1" tooltip="Ana menüye dön"/>
          <a:extLst>
            <a:ext uri="{FF2B5EF4-FFF2-40B4-BE49-F238E27FC236}">
              <a16:creationId xmlns:a16="http://schemas.microsoft.com/office/drawing/2014/main" id="{6B69464B-3E48-0111-75CF-D6630C12777E}"/>
            </a:ext>
          </a:extLst>
        </xdr:cNvPr>
        <xdr:cNvPicPr>
          <a:picLocks/>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607060" y="114300"/>
          <a:ext cx="215900" cy="215900"/>
        </a:xfrm>
        <a:prstGeom prst="rect">
          <a:avLst/>
        </a:prstGeom>
      </xdr:spPr>
    </xdr:pic>
    <xdr:clientData fPrintsWithSheet="0"/>
  </xdr:twoCellAnchor>
  <xdr:twoCellAnchor editAs="absolute">
    <xdr:from>
      <xdr:col>3</xdr:col>
      <xdr:colOff>50502</xdr:colOff>
      <xdr:row>0</xdr:row>
      <xdr:rowOff>50800</xdr:rowOff>
    </xdr:from>
    <xdr:to>
      <xdr:col>4</xdr:col>
      <xdr:colOff>536538</xdr:colOff>
      <xdr:row>0</xdr:row>
      <xdr:rowOff>393700</xdr:rowOff>
    </xdr:to>
    <xdr:sp macro="" textlink="">
      <xdr:nvSpPr>
        <xdr:cNvPr id="5" name="KatsayilarDugmesi">
          <a:hlinkClick xmlns:r="http://schemas.openxmlformats.org/officeDocument/2006/relationships" r:id="rId4" tooltip="Katsayıları düzenle"/>
          <a:extLst>
            <a:ext uri="{FF2B5EF4-FFF2-40B4-BE49-F238E27FC236}">
              <a16:creationId xmlns:a16="http://schemas.microsoft.com/office/drawing/2014/main" id="{10B069D0-A7E6-4447-63DA-66B5C3CA112C}"/>
            </a:ext>
          </a:extLst>
        </xdr:cNvPr>
        <xdr:cNvSpPr/>
      </xdr:nvSpPr>
      <xdr:spPr>
        <a:xfrm>
          <a:off x="2444078" y="50800"/>
          <a:ext cx="1839707" cy="342900"/>
        </a:xfrm>
        <a:prstGeom prst="roundRect">
          <a:avLst/>
        </a:prstGeom>
        <a:solidFill>
          <a:srgbClr val="EAF1F7"/>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l"/>
          <a:r>
            <a:rPr lang="tr-TR" sz="1100" b="1">
              <a:solidFill>
                <a:srgbClr val="19334D"/>
              </a:solidFill>
              <a:latin typeface="Arial" panose="020B0604020202020204" pitchFamily="34" charset="0"/>
            </a:rPr>
            <a:t>KATSAYILAR</a:t>
          </a:r>
        </a:p>
      </xdr:txBody>
    </xdr:sp>
    <xdr:clientData fPrintsWithSheet="0"/>
  </xdr:twoCellAnchor>
  <xdr:twoCellAnchor editAs="absolute">
    <xdr:from>
      <xdr:col>4</xdr:col>
      <xdr:colOff>663538</xdr:colOff>
      <xdr:row>0</xdr:row>
      <xdr:rowOff>50800</xdr:rowOff>
    </xdr:from>
    <xdr:to>
      <xdr:col>6</xdr:col>
      <xdr:colOff>477221</xdr:colOff>
      <xdr:row>0</xdr:row>
      <xdr:rowOff>393700</xdr:rowOff>
    </xdr:to>
    <xdr:sp macro="[0]!BordroRows.AddRow" textlink="">
      <xdr:nvSpPr>
        <xdr:cNvPr id="3" name="SatirEkle">
          <a:extLst>
            <a:ext uri="{FF2B5EF4-FFF2-40B4-BE49-F238E27FC236}">
              <a16:creationId xmlns:a16="http://schemas.microsoft.com/office/drawing/2014/main" id="{679BB5B4-FB90-AA74-A0FF-76EB5D70BB5E}"/>
            </a:ext>
          </a:extLst>
        </xdr:cNvPr>
        <xdr:cNvSpPr/>
      </xdr:nvSpPr>
      <xdr:spPr>
        <a:xfrm>
          <a:off x="4410785" y="50800"/>
          <a:ext cx="1839707" cy="342900"/>
        </a:xfrm>
        <a:prstGeom prst="roundRect">
          <a:avLst/>
        </a:prstGeom>
        <a:solidFill>
          <a:srgbClr val="19334D"/>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FFFFFF"/>
              </a:solidFill>
              <a:latin typeface="Arial" panose="020B0604020202020204" pitchFamily="34" charset="0"/>
            </a:rPr>
            <a:t>+  SATIR EKLE</a:t>
          </a:r>
        </a:p>
      </xdr:txBody>
    </xdr:sp>
    <xdr:clientData fPrintsWithSheet="0"/>
  </xdr:twoCellAnchor>
  <xdr:twoCellAnchor editAs="absolute">
    <xdr:from>
      <xdr:col>6</xdr:col>
      <xdr:colOff>604221</xdr:colOff>
      <xdr:row>0</xdr:row>
      <xdr:rowOff>50800</xdr:rowOff>
    </xdr:from>
    <xdr:to>
      <xdr:col>9</xdr:col>
      <xdr:colOff>157928</xdr:colOff>
      <xdr:row>0</xdr:row>
      <xdr:rowOff>393700</xdr:rowOff>
    </xdr:to>
    <xdr:sp macro="[0]!BordroRows.DeleteRow" textlink="">
      <xdr:nvSpPr>
        <xdr:cNvPr id="6" name="SatirSil">
          <a:extLst>
            <a:ext uri="{FF2B5EF4-FFF2-40B4-BE49-F238E27FC236}">
              <a16:creationId xmlns:a16="http://schemas.microsoft.com/office/drawing/2014/main" id="{D742BF03-786B-D107-7620-94554E7BBE5D}"/>
            </a:ext>
          </a:extLst>
        </xdr:cNvPr>
        <xdr:cNvSpPr/>
      </xdr:nvSpPr>
      <xdr:spPr>
        <a:xfrm>
          <a:off x="6377492" y="50800"/>
          <a:ext cx="1839707" cy="342900"/>
        </a:xfrm>
        <a:prstGeom prst="roundRect">
          <a:avLst/>
        </a:prstGeom>
        <a:solidFill>
          <a:srgbClr val="EAF1F7"/>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19334D"/>
              </a:solidFill>
              <a:latin typeface="Arial" panose="020B0604020202020204" pitchFamily="34" charset="0"/>
            </a:rPr>
            <a:t>−  SATIR SİL</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1</xdr:col>
      <xdr:colOff>38100</xdr:colOff>
      <xdr:row>0</xdr:row>
      <xdr:rowOff>50800</xdr:rowOff>
    </xdr:from>
    <xdr:to>
      <xdr:col>2</xdr:col>
      <xdr:colOff>1483360</xdr:colOff>
      <xdr:row>0</xdr:row>
      <xdr:rowOff>393700</xdr:rowOff>
    </xdr:to>
    <xdr:sp macro="" textlink="">
      <xdr:nvSpPr>
        <xdr:cNvPr id="2" name="AnaMenuDugmesi">
          <a:hlinkClick xmlns:r="http://schemas.openxmlformats.org/officeDocument/2006/relationships" r:id="rId1" tooltip="Ana menüye dön"/>
          <a:extLst>
            <a:ext uri="{FF2B5EF4-FFF2-40B4-BE49-F238E27FC236}">
              <a16:creationId xmlns:a16="http://schemas.microsoft.com/office/drawing/2014/main" id="{F9EFDEB6-4922-B0AA-77F5-343E8F3B4F81}"/>
            </a:ext>
          </a:extLst>
        </xdr:cNvPr>
        <xdr:cNvSpPr/>
      </xdr:nvSpPr>
      <xdr:spPr>
        <a:xfrm>
          <a:off x="477371" y="50800"/>
          <a:ext cx="1839707" cy="342900"/>
        </a:xfrm>
        <a:prstGeom prst="roundRect">
          <a:avLst/>
        </a:prstGeom>
        <a:solidFill>
          <a:srgbClr val="19334D"/>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444500" tIns="25400" bIns="25400" rtlCol="0" anchor="ctr"/>
        <a:lstStyle/>
        <a:p>
          <a:pPr algn="l"/>
          <a:r>
            <a:rPr lang="tr-TR" sz="1100" b="1">
              <a:solidFill>
                <a:srgbClr val="FFFFFF"/>
              </a:solidFill>
              <a:latin typeface="Arial" panose="020B0604020202020204" pitchFamily="34" charset="0"/>
            </a:rPr>
            <a:t>ANA MENÜ</a:t>
          </a:r>
        </a:p>
      </xdr:txBody>
    </xdr:sp>
    <xdr:clientData fPrintsWithSheet="0"/>
  </xdr:twoCellAnchor>
  <xdr:twoCellAnchor editAs="oneCell">
    <xdr:from>
      <xdr:col>1</xdr:col>
      <xdr:colOff>165100</xdr:colOff>
      <xdr:row>0</xdr:row>
      <xdr:rowOff>114300</xdr:rowOff>
    </xdr:from>
    <xdr:to>
      <xdr:col>1</xdr:col>
      <xdr:colOff>381000</xdr:colOff>
      <xdr:row>0</xdr:row>
      <xdr:rowOff>330200</xdr:rowOff>
    </xdr:to>
    <xdr:pic>
      <xdr:nvPicPr>
        <xdr:cNvPr id="4" name="AnaMenuEvSimgesi">
          <a:hlinkClick xmlns:r="http://schemas.openxmlformats.org/officeDocument/2006/relationships" r:id="rId1" tooltip="Ana menüye dön"/>
          <a:extLst>
            <a:ext uri="{FF2B5EF4-FFF2-40B4-BE49-F238E27FC236}">
              <a16:creationId xmlns:a16="http://schemas.microsoft.com/office/drawing/2014/main" id="{1DB94B89-A96F-1BDA-6CEF-DA127618B565}"/>
            </a:ext>
          </a:extLst>
        </xdr:cNvPr>
        <xdr:cNvPicPr>
          <a:picLocks/>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607060" y="114300"/>
          <a:ext cx="215900" cy="215900"/>
        </a:xfrm>
        <a:prstGeom prst="rect">
          <a:avLst/>
        </a:prstGeom>
      </xdr:spPr>
    </xdr:pic>
    <xdr:clientData fPrintsWithSheet="0"/>
  </xdr:twoCellAnchor>
  <xdr:twoCellAnchor editAs="absolute">
    <xdr:from>
      <xdr:col>3</xdr:col>
      <xdr:colOff>50502</xdr:colOff>
      <xdr:row>0</xdr:row>
      <xdr:rowOff>50800</xdr:rowOff>
    </xdr:from>
    <xdr:to>
      <xdr:col>4</xdr:col>
      <xdr:colOff>536538</xdr:colOff>
      <xdr:row>0</xdr:row>
      <xdr:rowOff>393700</xdr:rowOff>
    </xdr:to>
    <xdr:sp macro="" textlink="">
      <xdr:nvSpPr>
        <xdr:cNvPr id="5" name="KatsayilarDugmesi">
          <a:hlinkClick xmlns:r="http://schemas.openxmlformats.org/officeDocument/2006/relationships" r:id="rId4" tooltip="Katsayıları düzenle"/>
          <a:extLst>
            <a:ext uri="{FF2B5EF4-FFF2-40B4-BE49-F238E27FC236}">
              <a16:creationId xmlns:a16="http://schemas.microsoft.com/office/drawing/2014/main" id="{5740497B-0F90-805F-55D3-C914CE556F2B}"/>
            </a:ext>
          </a:extLst>
        </xdr:cNvPr>
        <xdr:cNvSpPr/>
      </xdr:nvSpPr>
      <xdr:spPr>
        <a:xfrm>
          <a:off x="2444078" y="50800"/>
          <a:ext cx="1839707" cy="342900"/>
        </a:xfrm>
        <a:prstGeom prst="roundRect">
          <a:avLst/>
        </a:prstGeom>
        <a:solidFill>
          <a:srgbClr val="EAF1F7"/>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l"/>
          <a:r>
            <a:rPr lang="tr-TR" sz="1100" b="1">
              <a:solidFill>
                <a:srgbClr val="19334D"/>
              </a:solidFill>
              <a:latin typeface="Arial" panose="020B0604020202020204" pitchFamily="34" charset="0"/>
            </a:rPr>
            <a:t>KATSAYILAR</a:t>
          </a:r>
        </a:p>
      </xdr:txBody>
    </xdr:sp>
    <xdr:clientData fPrintsWithSheet="0"/>
  </xdr:twoCellAnchor>
  <xdr:twoCellAnchor editAs="absolute">
    <xdr:from>
      <xdr:col>4</xdr:col>
      <xdr:colOff>663538</xdr:colOff>
      <xdr:row>0</xdr:row>
      <xdr:rowOff>50800</xdr:rowOff>
    </xdr:from>
    <xdr:to>
      <xdr:col>6</xdr:col>
      <xdr:colOff>477221</xdr:colOff>
      <xdr:row>0</xdr:row>
      <xdr:rowOff>393700</xdr:rowOff>
    </xdr:to>
    <xdr:sp macro="[0]!BordroRows.AddRow" textlink="">
      <xdr:nvSpPr>
        <xdr:cNvPr id="3" name="SatirEkle">
          <a:extLst>
            <a:ext uri="{FF2B5EF4-FFF2-40B4-BE49-F238E27FC236}">
              <a16:creationId xmlns:a16="http://schemas.microsoft.com/office/drawing/2014/main" id="{4FCD9FCE-5591-A7EF-0BC4-BE857C1E5CEF}"/>
            </a:ext>
          </a:extLst>
        </xdr:cNvPr>
        <xdr:cNvSpPr/>
      </xdr:nvSpPr>
      <xdr:spPr>
        <a:xfrm>
          <a:off x="4410785" y="50800"/>
          <a:ext cx="1839707" cy="342900"/>
        </a:xfrm>
        <a:prstGeom prst="roundRect">
          <a:avLst/>
        </a:prstGeom>
        <a:solidFill>
          <a:srgbClr val="19334D"/>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FFFFFF"/>
              </a:solidFill>
              <a:latin typeface="Arial" panose="020B0604020202020204" pitchFamily="34" charset="0"/>
            </a:rPr>
            <a:t>+  SATIR EKLE</a:t>
          </a:r>
        </a:p>
      </xdr:txBody>
    </xdr:sp>
    <xdr:clientData fPrintsWithSheet="0"/>
  </xdr:twoCellAnchor>
  <xdr:twoCellAnchor editAs="absolute">
    <xdr:from>
      <xdr:col>6</xdr:col>
      <xdr:colOff>604221</xdr:colOff>
      <xdr:row>0</xdr:row>
      <xdr:rowOff>50800</xdr:rowOff>
    </xdr:from>
    <xdr:to>
      <xdr:col>9</xdr:col>
      <xdr:colOff>157928</xdr:colOff>
      <xdr:row>0</xdr:row>
      <xdr:rowOff>393700</xdr:rowOff>
    </xdr:to>
    <xdr:sp macro="[0]!BordroRows.DeleteRow" textlink="">
      <xdr:nvSpPr>
        <xdr:cNvPr id="6" name="SatirSil">
          <a:extLst>
            <a:ext uri="{FF2B5EF4-FFF2-40B4-BE49-F238E27FC236}">
              <a16:creationId xmlns:a16="http://schemas.microsoft.com/office/drawing/2014/main" id="{2903254D-6F8A-E941-B5BE-C25536FF2607}"/>
            </a:ext>
          </a:extLst>
        </xdr:cNvPr>
        <xdr:cNvSpPr/>
      </xdr:nvSpPr>
      <xdr:spPr>
        <a:xfrm>
          <a:off x="6377492" y="50800"/>
          <a:ext cx="1839707" cy="342900"/>
        </a:xfrm>
        <a:prstGeom prst="roundRect">
          <a:avLst/>
        </a:prstGeom>
        <a:solidFill>
          <a:srgbClr val="EAF1F7"/>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19334D"/>
              </a:solidFill>
              <a:latin typeface="Arial" panose="020B0604020202020204" pitchFamily="34" charset="0"/>
            </a:rPr>
            <a:t>−  SATIR SİL</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1</xdr:col>
      <xdr:colOff>38100</xdr:colOff>
      <xdr:row>0</xdr:row>
      <xdr:rowOff>50800</xdr:rowOff>
    </xdr:from>
    <xdr:to>
      <xdr:col>2</xdr:col>
      <xdr:colOff>317500</xdr:colOff>
      <xdr:row>0</xdr:row>
      <xdr:rowOff>393700</xdr:rowOff>
    </xdr:to>
    <xdr:sp macro="" textlink="">
      <xdr:nvSpPr>
        <xdr:cNvPr id="2" name="AnaMenuDugmesi">
          <a:hlinkClick xmlns:r="http://schemas.openxmlformats.org/officeDocument/2006/relationships" r:id="rId1" tooltip="Ana menüye dön"/>
          <a:extLst>
            <a:ext uri="{FF2B5EF4-FFF2-40B4-BE49-F238E27FC236}">
              <a16:creationId xmlns:a16="http://schemas.microsoft.com/office/drawing/2014/main" id="{2841777F-BA12-C666-D615-6756DBB822CC}"/>
            </a:ext>
          </a:extLst>
        </xdr:cNvPr>
        <xdr:cNvSpPr/>
      </xdr:nvSpPr>
      <xdr:spPr>
        <a:xfrm>
          <a:off x="432547" y="50800"/>
          <a:ext cx="1839259" cy="342900"/>
        </a:xfrm>
        <a:prstGeom prst="roundRect">
          <a:avLst/>
        </a:prstGeom>
        <a:solidFill>
          <a:srgbClr val="19334D"/>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444500" tIns="25400" bIns="25400" rtlCol="0" anchor="ctr"/>
        <a:lstStyle/>
        <a:p>
          <a:pPr algn="l"/>
          <a:r>
            <a:rPr lang="tr-TR" sz="1100" b="1">
              <a:solidFill>
                <a:srgbClr val="FFFFFF"/>
              </a:solidFill>
              <a:latin typeface="Arial" panose="020B0604020202020204" pitchFamily="34" charset="0"/>
            </a:rPr>
            <a:t>ANA MENÜ</a:t>
          </a:r>
        </a:p>
      </xdr:txBody>
    </xdr:sp>
    <xdr:clientData fPrintsWithSheet="0"/>
  </xdr:twoCellAnchor>
  <xdr:twoCellAnchor editAs="oneCell">
    <xdr:from>
      <xdr:col>1</xdr:col>
      <xdr:colOff>165100</xdr:colOff>
      <xdr:row>0</xdr:row>
      <xdr:rowOff>114300</xdr:rowOff>
    </xdr:from>
    <xdr:to>
      <xdr:col>1</xdr:col>
      <xdr:colOff>381000</xdr:colOff>
      <xdr:row>0</xdr:row>
      <xdr:rowOff>330200</xdr:rowOff>
    </xdr:to>
    <xdr:pic>
      <xdr:nvPicPr>
        <xdr:cNvPr id="4" name="AnaMenuEvSimgesi">
          <a:hlinkClick xmlns:r="http://schemas.openxmlformats.org/officeDocument/2006/relationships" r:id="rId1" tooltip="Ana menüye dön"/>
          <a:extLst>
            <a:ext uri="{FF2B5EF4-FFF2-40B4-BE49-F238E27FC236}">
              <a16:creationId xmlns:a16="http://schemas.microsoft.com/office/drawing/2014/main" id="{B107E162-FD31-F5C3-7EFF-7DBEA4C93F4B}"/>
            </a:ext>
          </a:extLst>
        </xdr:cNvPr>
        <xdr:cNvPicPr>
          <a:picLocks/>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61340" y="114300"/>
          <a:ext cx="215900" cy="215900"/>
        </a:xfrm>
        <a:prstGeom prst="rect">
          <a:avLst/>
        </a:prstGeom>
      </xdr:spPr>
    </xdr:pic>
    <xdr:clientData fPrintsWithSheet="0"/>
  </xdr:twoCellAnchor>
  <xdr:twoCellAnchor editAs="absolute">
    <xdr:from>
      <xdr:col>2</xdr:col>
      <xdr:colOff>444500</xdr:colOff>
      <xdr:row>0</xdr:row>
      <xdr:rowOff>50800</xdr:rowOff>
    </xdr:from>
    <xdr:to>
      <xdr:col>3</xdr:col>
      <xdr:colOff>930089</xdr:colOff>
      <xdr:row>0</xdr:row>
      <xdr:rowOff>393700</xdr:rowOff>
    </xdr:to>
    <xdr:sp macro="" textlink="">
      <xdr:nvSpPr>
        <xdr:cNvPr id="5" name="KatsayilarDugmesi">
          <a:hlinkClick xmlns:r="http://schemas.openxmlformats.org/officeDocument/2006/relationships" r:id="rId4" tooltip="Katsayıları düzenle"/>
          <a:extLst>
            <a:ext uri="{FF2B5EF4-FFF2-40B4-BE49-F238E27FC236}">
              <a16:creationId xmlns:a16="http://schemas.microsoft.com/office/drawing/2014/main" id="{7D429C8F-2656-F365-D848-F5D75604B209}"/>
            </a:ext>
          </a:extLst>
        </xdr:cNvPr>
        <xdr:cNvSpPr/>
      </xdr:nvSpPr>
      <xdr:spPr>
        <a:xfrm>
          <a:off x="2398806" y="50800"/>
          <a:ext cx="1839259" cy="342900"/>
        </a:xfrm>
        <a:prstGeom prst="roundRect">
          <a:avLst/>
        </a:prstGeom>
        <a:solidFill>
          <a:srgbClr val="EAF1F7"/>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l"/>
          <a:r>
            <a:rPr lang="tr-TR" sz="1100" b="1">
              <a:solidFill>
                <a:srgbClr val="19334D"/>
              </a:solidFill>
              <a:latin typeface="Arial" panose="020B0604020202020204" pitchFamily="34" charset="0"/>
            </a:rPr>
            <a:t>KATSAYILAR</a:t>
          </a:r>
        </a:p>
      </xdr:txBody>
    </xdr:sp>
    <xdr:clientData fPrintsWithSheet="0"/>
  </xdr:twoCellAnchor>
  <xdr:twoCellAnchor editAs="absolute">
    <xdr:from>
      <xdr:col>3</xdr:col>
      <xdr:colOff>1057089</xdr:colOff>
      <xdr:row>0</xdr:row>
      <xdr:rowOff>50800</xdr:rowOff>
    </xdr:from>
    <xdr:to>
      <xdr:col>5</xdr:col>
      <xdr:colOff>180042</xdr:colOff>
      <xdr:row>0</xdr:row>
      <xdr:rowOff>393700</xdr:rowOff>
    </xdr:to>
    <xdr:sp macro="[0]!BordroRows.AddRow" textlink="">
      <xdr:nvSpPr>
        <xdr:cNvPr id="3" name="SatirEkle">
          <a:extLst>
            <a:ext uri="{FF2B5EF4-FFF2-40B4-BE49-F238E27FC236}">
              <a16:creationId xmlns:a16="http://schemas.microsoft.com/office/drawing/2014/main" id="{51DDBD77-10BF-0727-F88D-9A5FA8250E7C}"/>
            </a:ext>
          </a:extLst>
        </xdr:cNvPr>
        <xdr:cNvSpPr/>
      </xdr:nvSpPr>
      <xdr:spPr>
        <a:xfrm>
          <a:off x="4365065" y="50800"/>
          <a:ext cx="1839259" cy="342900"/>
        </a:xfrm>
        <a:prstGeom prst="roundRect">
          <a:avLst/>
        </a:prstGeom>
        <a:solidFill>
          <a:srgbClr val="19334D"/>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FFFFFF"/>
              </a:solidFill>
              <a:latin typeface="Arial" panose="020B0604020202020204" pitchFamily="34" charset="0"/>
            </a:rPr>
            <a:t>+  SATIR EKLE</a:t>
          </a:r>
        </a:p>
      </xdr:txBody>
    </xdr:sp>
    <xdr:clientData fPrintsWithSheet="0"/>
  </xdr:twoCellAnchor>
  <xdr:twoCellAnchor editAs="absolute">
    <xdr:from>
      <xdr:col>5</xdr:col>
      <xdr:colOff>307042</xdr:colOff>
      <xdr:row>0</xdr:row>
      <xdr:rowOff>50800</xdr:rowOff>
    </xdr:from>
    <xdr:to>
      <xdr:col>7</xdr:col>
      <xdr:colOff>532654</xdr:colOff>
      <xdr:row>0</xdr:row>
      <xdr:rowOff>393700</xdr:rowOff>
    </xdr:to>
    <xdr:sp macro="[0]!BordroRows.DeleteRow" textlink="">
      <xdr:nvSpPr>
        <xdr:cNvPr id="6" name="SatirSil">
          <a:extLst>
            <a:ext uri="{FF2B5EF4-FFF2-40B4-BE49-F238E27FC236}">
              <a16:creationId xmlns:a16="http://schemas.microsoft.com/office/drawing/2014/main" id="{7D1E8CA3-88ED-891E-5A03-28781CD49602}"/>
            </a:ext>
          </a:extLst>
        </xdr:cNvPr>
        <xdr:cNvSpPr/>
      </xdr:nvSpPr>
      <xdr:spPr>
        <a:xfrm>
          <a:off x="6331324" y="50800"/>
          <a:ext cx="1839259" cy="342900"/>
        </a:xfrm>
        <a:prstGeom prst="roundRect">
          <a:avLst/>
        </a:prstGeom>
        <a:solidFill>
          <a:srgbClr val="EAF1F7"/>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19334D"/>
              </a:solidFill>
              <a:latin typeface="Arial" panose="020B0604020202020204" pitchFamily="34" charset="0"/>
            </a:rPr>
            <a:t>−  SATIR SİL</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oneCell">
    <xdr:from>
      <xdr:col>15</xdr:col>
      <xdr:colOff>-1</xdr:colOff>
      <xdr:row>1</xdr:row>
      <xdr:rowOff>0</xdr:rowOff>
    </xdr:from>
    <xdr:to>
      <xdr:col>42</xdr:col>
      <xdr:colOff>-1</xdr:colOff>
      <xdr:row>47</xdr:row>
      <xdr:rowOff>86263</xdr:rowOff>
    </xdr:to>
    <xdr:pic>
      <xdr:nvPicPr>
        <xdr:cNvPr id="2" name="Resim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stretch>
          <a:fillRect/>
        </a:stretch>
      </xdr:blipFill>
      <xdr:spPr>
        <a:xfrm>
          <a:off x="29122687" y="190500"/>
          <a:ext cx="15478125" cy="14671560"/>
        </a:xfrm>
        <a:prstGeom prst="rect">
          <a:avLst/>
        </a:prstGeom>
      </xdr:spPr>
    </xdr:pic>
    <xdr:clientData fPrintsWithSheet="0"/>
  </xdr:twoCellAnchor>
  <xdr:twoCellAnchor editAs="absolute">
    <xdr:from>
      <xdr:col>1</xdr:col>
      <xdr:colOff>38100</xdr:colOff>
      <xdr:row>0</xdr:row>
      <xdr:rowOff>50800</xdr:rowOff>
    </xdr:from>
    <xdr:to>
      <xdr:col>2</xdr:col>
      <xdr:colOff>317500</xdr:colOff>
      <xdr:row>0</xdr:row>
      <xdr:rowOff>393700</xdr:rowOff>
    </xdr:to>
    <xdr:sp macro="" textlink="">
      <xdr:nvSpPr>
        <xdr:cNvPr id="3" name="AnaMenuDugmesi">
          <a:hlinkClick xmlns:r="http://schemas.openxmlformats.org/officeDocument/2006/relationships" r:id="rId2" tooltip="Ana menüye dön"/>
          <a:extLst>
            <a:ext uri="{FF2B5EF4-FFF2-40B4-BE49-F238E27FC236}">
              <a16:creationId xmlns:a16="http://schemas.microsoft.com/office/drawing/2014/main" id="{877AC17E-B2C0-90C1-BC01-A294CECE5B92}"/>
            </a:ext>
          </a:extLst>
        </xdr:cNvPr>
        <xdr:cNvSpPr/>
      </xdr:nvSpPr>
      <xdr:spPr>
        <a:xfrm>
          <a:off x="432547" y="50800"/>
          <a:ext cx="1839259" cy="342900"/>
        </a:xfrm>
        <a:prstGeom prst="roundRect">
          <a:avLst/>
        </a:prstGeom>
        <a:solidFill>
          <a:srgbClr val="19334D"/>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444500" tIns="25400" bIns="25400" rtlCol="0" anchor="ctr"/>
        <a:lstStyle/>
        <a:p>
          <a:pPr algn="l"/>
          <a:r>
            <a:rPr lang="tr-TR" sz="1100" b="1">
              <a:solidFill>
                <a:srgbClr val="FFFFFF"/>
              </a:solidFill>
              <a:latin typeface="Arial" panose="020B0604020202020204" pitchFamily="34" charset="0"/>
            </a:rPr>
            <a:t>ANA MENÜ</a:t>
          </a:r>
        </a:p>
      </xdr:txBody>
    </xdr:sp>
    <xdr:clientData fPrintsWithSheet="0"/>
  </xdr:twoCellAnchor>
  <xdr:twoCellAnchor editAs="oneCell">
    <xdr:from>
      <xdr:col>1</xdr:col>
      <xdr:colOff>165100</xdr:colOff>
      <xdr:row>0</xdr:row>
      <xdr:rowOff>114300</xdr:rowOff>
    </xdr:from>
    <xdr:to>
      <xdr:col>1</xdr:col>
      <xdr:colOff>381000</xdr:colOff>
      <xdr:row>0</xdr:row>
      <xdr:rowOff>330200</xdr:rowOff>
    </xdr:to>
    <xdr:pic>
      <xdr:nvPicPr>
        <xdr:cNvPr id="5" name="AnaMenuEvSimgesi">
          <a:hlinkClick xmlns:r="http://schemas.openxmlformats.org/officeDocument/2006/relationships" r:id="rId2" tooltip="Ana menüye dön"/>
          <a:extLst>
            <a:ext uri="{FF2B5EF4-FFF2-40B4-BE49-F238E27FC236}">
              <a16:creationId xmlns:a16="http://schemas.microsoft.com/office/drawing/2014/main" id="{D6EF5E7A-8621-2BBC-E791-6F38F3EDD362}"/>
            </a:ext>
          </a:extLst>
        </xdr:cNvPr>
        <xdr:cNvPicPr>
          <a:picLocks/>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561340" y="114300"/>
          <a:ext cx="215900" cy="215900"/>
        </a:xfrm>
        <a:prstGeom prst="rect">
          <a:avLst/>
        </a:prstGeom>
      </xdr:spPr>
    </xdr:pic>
    <xdr:clientData fPrintsWithSheet="0"/>
  </xdr:twoCellAnchor>
  <xdr:twoCellAnchor editAs="absolute">
    <xdr:from>
      <xdr:col>2</xdr:col>
      <xdr:colOff>444500</xdr:colOff>
      <xdr:row>0</xdr:row>
      <xdr:rowOff>50800</xdr:rowOff>
    </xdr:from>
    <xdr:to>
      <xdr:col>3</xdr:col>
      <xdr:colOff>930089</xdr:colOff>
      <xdr:row>0</xdr:row>
      <xdr:rowOff>393700</xdr:rowOff>
    </xdr:to>
    <xdr:sp macro="" textlink="">
      <xdr:nvSpPr>
        <xdr:cNvPr id="6" name="KatsayilarDugmesi">
          <a:hlinkClick xmlns:r="http://schemas.openxmlformats.org/officeDocument/2006/relationships" r:id="rId5" tooltip="Katsayıları düzenle"/>
          <a:extLst>
            <a:ext uri="{FF2B5EF4-FFF2-40B4-BE49-F238E27FC236}">
              <a16:creationId xmlns:a16="http://schemas.microsoft.com/office/drawing/2014/main" id="{A044A446-6556-F281-4955-2F46CD63313B}"/>
            </a:ext>
          </a:extLst>
        </xdr:cNvPr>
        <xdr:cNvSpPr/>
      </xdr:nvSpPr>
      <xdr:spPr>
        <a:xfrm>
          <a:off x="2398806" y="50800"/>
          <a:ext cx="1839259" cy="342900"/>
        </a:xfrm>
        <a:prstGeom prst="roundRect">
          <a:avLst/>
        </a:prstGeom>
        <a:solidFill>
          <a:srgbClr val="EAF1F7"/>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l"/>
          <a:r>
            <a:rPr lang="tr-TR" sz="1100" b="1">
              <a:solidFill>
                <a:srgbClr val="19334D"/>
              </a:solidFill>
              <a:latin typeface="Arial" panose="020B0604020202020204" pitchFamily="34" charset="0"/>
            </a:rPr>
            <a:t>KATSAYILAR</a:t>
          </a:r>
        </a:p>
      </xdr:txBody>
    </xdr:sp>
    <xdr:clientData fPrintsWithSheet="0"/>
  </xdr:twoCellAnchor>
  <xdr:twoCellAnchor editAs="absolute">
    <xdr:from>
      <xdr:col>3</xdr:col>
      <xdr:colOff>1057089</xdr:colOff>
      <xdr:row>0</xdr:row>
      <xdr:rowOff>50800</xdr:rowOff>
    </xdr:from>
    <xdr:to>
      <xdr:col>5</xdr:col>
      <xdr:colOff>870324</xdr:colOff>
      <xdr:row>0</xdr:row>
      <xdr:rowOff>393700</xdr:rowOff>
    </xdr:to>
    <xdr:sp macro="[0]!BordroRows.AddRow" textlink="">
      <xdr:nvSpPr>
        <xdr:cNvPr id="4" name="SatirEkle">
          <a:extLst>
            <a:ext uri="{FF2B5EF4-FFF2-40B4-BE49-F238E27FC236}">
              <a16:creationId xmlns:a16="http://schemas.microsoft.com/office/drawing/2014/main" id="{47F7AA0F-2AEA-6803-D52B-58B10CB4D747}"/>
            </a:ext>
          </a:extLst>
        </xdr:cNvPr>
        <xdr:cNvSpPr/>
      </xdr:nvSpPr>
      <xdr:spPr>
        <a:xfrm>
          <a:off x="4365065" y="50800"/>
          <a:ext cx="1839259" cy="342900"/>
        </a:xfrm>
        <a:prstGeom prst="roundRect">
          <a:avLst/>
        </a:prstGeom>
        <a:solidFill>
          <a:srgbClr val="19334D"/>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FFFFFF"/>
              </a:solidFill>
              <a:latin typeface="Arial" panose="020B0604020202020204" pitchFamily="34" charset="0"/>
            </a:rPr>
            <a:t>+  SATIR EKLE</a:t>
          </a:r>
        </a:p>
      </xdr:txBody>
    </xdr:sp>
    <xdr:clientData fPrintsWithSheet="0"/>
  </xdr:twoCellAnchor>
  <xdr:twoCellAnchor editAs="absolute">
    <xdr:from>
      <xdr:col>5</xdr:col>
      <xdr:colOff>997324</xdr:colOff>
      <xdr:row>0</xdr:row>
      <xdr:rowOff>50800</xdr:rowOff>
    </xdr:from>
    <xdr:to>
      <xdr:col>7</xdr:col>
      <xdr:colOff>810559</xdr:colOff>
      <xdr:row>0</xdr:row>
      <xdr:rowOff>393700</xdr:rowOff>
    </xdr:to>
    <xdr:sp macro="[0]!BordroRows.DeleteRow" textlink="">
      <xdr:nvSpPr>
        <xdr:cNvPr id="7" name="SatirSil">
          <a:extLst>
            <a:ext uri="{FF2B5EF4-FFF2-40B4-BE49-F238E27FC236}">
              <a16:creationId xmlns:a16="http://schemas.microsoft.com/office/drawing/2014/main" id="{3B3FB4EF-3505-1B0D-3214-44F3A394B0B1}"/>
            </a:ext>
          </a:extLst>
        </xdr:cNvPr>
        <xdr:cNvSpPr/>
      </xdr:nvSpPr>
      <xdr:spPr>
        <a:xfrm>
          <a:off x="6331324" y="50800"/>
          <a:ext cx="1839259" cy="342900"/>
        </a:xfrm>
        <a:prstGeom prst="roundRect">
          <a:avLst/>
        </a:prstGeom>
        <a:solidFill>
          <a:srgbClr val="EAF1F7"/>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19334D"/>
              </a:solidFill>
              <a:latin typeface="Arial" panose="020B0604020202020204" pitchFamily="34" charset="0"/>
            </a:rPr>
            <a:t>−  SATIR SİL</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1</xdr:col>
      <xdr:colOff>38100</xdr:colOff>
      <xdr:row>0</xdr:row>
      <xdr:rowOff>50800</xdr:rowOff>
    </xdr:from>
    <xdr:to>
      <xdr:col>3</xdr:col>
      <xdr:colOff>317500</xdr:colOff>
      <xdr:row>0</xdr:row>
      <xdr:rowOff>393700</xdr:rowOff>
    </xdr:to>
    <xdr:sp macro="" textlink="">
      <xdr:nvSpPr>
        <xdr:cNvPr id="2" name="AnaMenuDugmesi">
          <a:hlinkClick xmlns:r="http://schemas.openxmlformats.org/officeDocument/2006/relationships" r:id="rId1" tooltip="Ana menüye dön"/>
          <a:extLst>
            <a:ext uri="{FF2B5EF4-FFF2-40B4-BE49-F238E27FC236}">
              <a16:creationId xmlns:a16="http://schemas.microsoft.com/office/drawing/2014/main" id="{5E2A2FE3-B233-CE2C-BD79-79E833A759AD}"/>
            </a:ext>
          </a:extLst>
        </xdr:cNvPr>
        <xdr:cNvSpPr/>
      </xdr:nvSpPr>
      <xdr:spPr>
        <a:xfrm>
          <a:off x="136712" y="50800"/>
          <a:ext cx="1839259" cy="342900"/>
        </a:xfrm>
        <a:prstGeom prst="roundRect">
          <a:avLst/>
        </a:prstGeom>
        <a:solidFill>
          <a:srgbClr val="19334D"/>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444500" tIns="25400" bIns="25400" rtlCol="0" anchor="ctr"/>
        <a:lstStyle/>
        <a:p>
          <a:pPr algn="l"/>
          <a:r>
            <a:rPr lang="tr-TR" sz="1100" b="1">
              <a:solidFill>
                <a:srgbClr val="FFFFFF"/>
              </a:solidFill>
              <a:latin typeface="Arial" panose="020B0604020202020204" pitchFamily="34" charset="0"/>
            </a:rPr>
            <a:t>ANA MENÜ</a:t>
          </a:r>
        </a:p>
      </xdr:txBody>
    </xdr:sp>
    <xdr:clientData fPrintsWithSheet="0"/>
  </xdr:twoCellAnchor>
  <xdr:twoCellAnchor editAs="oneCell">
    <xdr:from>
      <xdr:col>1</xdr:col>
      <xdr:colOff>165100</xdr:colOff>
      <xdr:row>0</xdr:row>
      <xdr:rowOff>114300</xdr:rowOff>
    </xdr:from>
    <xdr:to>
      <xdr:col>2</xdr:col>
      <xdr:colOff>175260</xdr:colOff>
      <xdr:row>0</xdr:row>
      <xdr:rowOff>330200</xdr:rowOff>
    </xdr:to>
    <xdr:pic>
      <xdr:nvPicPr>
        <xdr:cNvPr id="4" name="AnaMenuEvSimgesi">
          <a:hlinkClick xmlns:r="http://schemas.openxmlformats.org/officeDocument/2006/relationships" r:id="rId1" tooltip="Ana menüye dön"/>
          <a:extLst>
            <a:ext uri="{FF2B5EF4-FFF2-40B4-BE49-F238E27FC236}">
              <a16:creationId xmlns:a16="http://schemas.microsoft.com/office/drawing/2014/main" id="{BABCC94F-BA82-17DD-FBAB-7E165CD12517}"/>
            </a:ext>
          </a:extLst>
        </xdr:cNvPr>
        <xdr:cNvPicPr>
          <a:picLocks/>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264160" y="114300"/>
          <a:ext cx="215900" cy="215900"/>
        </a:xfrm>
        <a:prstGeom prst="rect">
          <a:avLst/>
        </a:prstGeom>
      </xdr:spPr>
    </xdr:pic>
    <xdr:clientData fPrintsWithSheet="0"/>
  </xdr:twoCellAnchor>
  <xdr:twoCellAnchor editAs="absolute">
    <xdr:from>
      <xdr:col>3</xdr:col>
      <xdr:colOff>444500</xdr:colOff>
      <xdr:row>0</xdr:row>
      <xdr:rowOff>50800</xdr:rowOff>
    </xdr:from>
    <xdr:to>
      <xdr:col>4</xdr:col>
      <xdr:colOff>723901</xdr:colOff>
      <xdr:row>0</xdr:row>
      <xdr:rowOff>393700</xdr:rowOff>
    </xdr:to>
    <xdr:sp macro="" textlink="">
      <xdr:nvSpPr>
        <xdr:cNvPr id="5" name="KatsayilarDugmesi">
          <a:hlinkClick xmlns:r="http://schemas.openxmlformats.org/officeDocument/2006/relationships" r:id="rId4" tooltip="Katsayıları düzenle"/>
          <a:extLst>
            <a:ext uri="{FF2B5EF4-FFF2-40B4-BE49-F238E27FC236}">
              <a16:creationId xmlns:a16="http://schemas.microsoft.com/office/drawing/2014/main" id="{59C48EBC-037F-445A-6406-78233E30A0AE}"/>
            </a:ext>
          </a:extLst>
        </xdr:cNvPr>
        <xdr:cNvSpPr/>
      </xdr:nvSpPr>
      <xdr:spPr>
        <a:xfrm>
          <a:off x="2102971" y="50800"/>
          <a:ext cx="1839259" cy="342900"/>
        </a:xfrm>
        <a:prstGeom prst="roundRect">
          <a:avLst/>
        </a:prstGeom>
        <a:solidFill>
          <a:srgbClr val="EAF1F7"/>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l"/>
          <a:r>
            <a:rPr lang="tr-TR" sz="1100" b="1">
              <a:solidFill>
                <a:srgbClr val="19334D"/>
              </a:solidFill>
              <a:latin typeface="Arial" panose="020B0604020202020204" pitchFamily="34" charset="0"/>
            </a:rPr>
            <a:t>KATSAYILAR</a:t>
          </a:r>
        </a:p>
      </xdr:txBody>
    </xdr:sp>
    <xdr:clientData fPrintsWithSheet="0"/>
  </xdr:twoCellAnchor>
  <xdr:twoCellAnchor editAs="absolute">
    <xdr:from>
      <xdr:col>4</xdr:col>
      <xdr:colOff>850901</xdr:colOff>
      <xdr:row>0</xdr:row>
      <xdr:rowOff>50800</xdr:rowOff>
    </xdr:from>
    <xdr:to>
      <xdr:col>6</xdr:col>
      <xdr:colOff>108324</xdr:colOff>
      <xdr:row>0</xdr:row>
      <xdr:rowOff>393700</xdr:rowOff>
    </xdr:to>
    <xdr:sp macro="[0]!BordroRows.AddRow" textlink="">
      <xdr:nvSpPr>
        <xdr:cNvPr id="3" name="SatirEkle">
          <a:extLst>
            <a:ext uri="{FF2B5EF4-FFF2-40B4-BE49-F238E27FC236}">
              <a16:creationId xmlns:a16="http://schemas.microsoft.com/office/drawing/2014/main" id="{12C86DCA-B7CC-23B1-C0FC-B9CB0A6E530B}"/>
            </a:ext>
          </a:extLst>
        </xdr:cNvPr>
        <xdr:cNvSpPr/>
      </xdr:nvSpPr>
      <xdr:spPr>
        <a:xfrm>
          <a:off x="4069230" y="50800"/>
          <a:ext cx="1839259" cy="342900"/>
        </a:xfrm>
        <a:prstGeom prst="roundRect">
          <a:avLst/>
        </a:prstGeom>
        <a:solidFill>
          <a:srgbClr val="19334D"/>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FFFFFF"/>
              </a:solidFill>
              <a:latin typeface="Arial" panose="020B0604020202020204" pitchFamily="34" charset="0"/>
            </a:rPr>
            <a:t>+  SATIR EKLE</a:t>
          </a:r>
        </a:p>
      </xdr:txBody>
    </xdr:sp>
    <xdr:clientData fPrintsWithSheet="0"/>
  </xdr:twoCellAnchor>
  <xdr:twoCellAnchor editAs="absolute">
    <xdr:from>
      <xdr:col>6</xdr:col>
      <xdr:colOff>235324</xdr:colOff>
      <xdr:row>0</xdr:row>
      <xdr:rowOff>50800</xdr:rowOff>
    </xdr:from>
    <xdr:to>
      <xdr:col>8</xdr:col>
      <xdr:colOff>3736</xdr:colOff>
      <xdr:row>0</xdr:row>
      <xdr:rowOff>393700</xdr:rowOff>
    </xdr:to>
    <xdr:sp macro="[0]!BordroRows.DeleteRow" textlink="">
      <xdr:nvSpPr>
        <xdr:cNvPr id="6" name="SatirSil">
          <a:extLst>
            <a:ext uri="{FF2B5EF4-FFF2-40B4-BE49-F238E27FC236}">
              <a16:creationId xmlns:a16="http://schemas.microsoft.com/office/drawing/2014/main" id="{BD4C733D-1F6B-B95E-87B8-E43415C394E4}"/>
            </a:ext>
          </a:extLst>
        </xdr:cNvPr>
        <xdr:cNvSpPr/>
      </xdr:nvSpPr>
      <xdr:spPr>
        <a:xfrm>
          <a:off x="6035489" y="50800"/>
          <a:ext cx="1839259" cy="342900"/>
        </a:xfrm>
        <a:prstGeom prst="roundRect">
          <a:avLst/>
        </a:prstGeom>
        <a:solidFill>
          <a:srgbClr val="EAF1F7"/>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19334D"/>
              </a:solidFill>
              <a:latin typeface="Arial" panose="020B0604020202020204" pitchFamily="34" charset="0"/>
            </a:rPr>
            <a:t>−  SATIR SİL</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absolute">
    <xdr:from>
      <xdr:col>1</xdr:col>
      <xdr:colOff>38100</xdr:colOff>
      <xdr:row>0</xdr:row>
      <xdr:rowOff>50800</xdr:rowOff>
    </xdr:from>
    <xdr:to>
      <xdr:col>3</xdr:col>
      <xdr:colOff>172720</xdr:colOff>
      <xdr:row>0</xdr:row>
      <xdr:rowOff>393700</xdr:rowOff>
    </xdr:to>
    <xdr:sp macro="" textlink="">
      <xdr:nvSpPr>
        <xdr:cNvPr id="2" name="AnaMenuDugmesi">
          <a:hlinkClick xmlns:r="http://schemas.openxmlformats.org/officeDocument/2006/relationships" r:id="rId1" tooltip="Ana menüye dön"/>
          <a:extLst>
            <a:ext uri="{FF2B5EF4-FFF2-40B4-BE49-F238E27FC236}">
              <a16:creationId xmlns:a16="http://schemas.microsoft.com/office/drawing/2014/main" id="{525036F8-96C2-4C2D-EBB9-1A39DDB12718}"/>
            </a:ext>
          </a:extLst>
        </xdr:cNvPr>
        <xdr:cNvSpPr/>
      </xdr:nvSpPr>
      <xdr:spPr>
        <a:xfrm>
          <a:off x="423582" y="50800"/>
          <a:ext cx="1846879" cy="342900"/>
        </a:xfrm>
        <a:prstGeom prst="roundRect">
          <a:avLst/>
        </a:prstGeom>
        <a:solidFill>
          <a:srgbClr val="19334D"/>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444500" tIns="25400" bIns="25400" rtlCol="0" anchor="ctr"/>
        <a:lstStyle/>
        <a:p>
          <a:pPr algn="l"/>
          <a:r>
            <a:rPr lang="tr-TR" sz="1100" b="1">
              <a:solidFill>
                <a:srgbClr val="FFFFFF"/>
              </a:solidFill>
              <a:latin typeface="Arial" panose="020B0604020202020204" pitchFamily="34" charset="0"/>
            </a:rPr>
            <a:t>ANA MENÜ</a:t>
          </a:r>
        </a:p>
      </xdr:txBody>
    </xdr:sp>
    <xdr:clientData fPrintsWithSheet="0"/>
  </xdr:twoCellAnchor>
  <xdr:twoCellAnchor editAs="oneCell">
    <xdr:from>
      <xdr:col>1</xdr:col>
      <xdr:colOff>165100</xdr:colOff>
      <xdr:row>0</xdr:row>
      <xdr:rowOff>114300</xdr:rowOff>
    </xdr:from>
    <xdr:to>
      <xdr:col>1</xdr:col>
      <xdr:colOff>381000</xdr:colOff>
      <xdr:row>0</xdr:row>
      <xdr:rowOff>330200</xdr:rowOff>
    </xdr:to>
    <xdr:pic>
      <xdr:nvPicPr>
        <xdr:cNvPr id="4" name="AnaMenuEvSimgesi">
          <a:hlinkClick xmlns:r="http://schemas.openxmlformats.org/officeDocument/2006/relationships" r:id="rId1" tooltip="Ana menüye dön"/>
          <a:extLst>
            <a:ext uri="{FF2B5EF4-FFF2-40B4-BE49-F238E27FC236}">
              <a16:creationId xmlns:a16="http://schemas.microsoft.com/office/drawing/2014/main" id="{32D19267-FB1E-C72E-5164-79AF46BC64F6}"/>
            </a:ext>
          </a:extLst>
        </xdr:cNvPr>
        <xdr:cNvPicPr>
          <a:picLocks/>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46100" y="114300"/>
          <a:ext cx="215900" cy="215900"/>
        </a:xfrm>
        <a:prstGeom prst="rect">
          <a:avLst/>
        </a:prstGeom>
      </xdr:spPr>
    </xdr:pic>
    <xdr:clientData fPrintsWithSheet="0"/>
  </xdr:twoCellAnchor>
  <xdr:twoCellAnchor editAs="absolute">
    <xdr:from>
      <xdr:col>3</xdr:col>
      <xdr:colOff>299720</xdr:colOff>
      <xdr:row>0</xdr:row>
      <xdr:rowOff>50800</xdr:rowOff>
    </xdr:from>
    <xdr:to>
      <xdr:col>4</xdr:col>
      <xdr:colOff>855681</xdr:colOff>
      <xdr:row>0</xdr:row>
      <xdr:rowOff>393700</xdr:rowOff>
    </xdr:to>
    <xdr:sp macro="" textlink="">
      <xdr:nvSpPr>
        <xdr:cNvPr id="5" name="KatsayilarDugmesi">
          <a:hlinkClick xmlns:r="http://schemas.openxmlformats.org/officeDocument/2006/relationships" r:id="rId4" tooltip="Katsayıları düzenle"/>
          <a:extLst>
            <a:ext uri="{FF2B5EF4-FFF2-40B4-BE49-F238E27FC236}">
              <a16:creationId xmlns:a16="http://schemas.microsoft.com/office/drawing/2014/main" id="{02CB0785-8B15-1BAD-7308-2FCB97279ECF}"/>
            </a:ext>
          </a:extLst>
        </xdr:cNvPr>
        <xdr:cNvSpPr/>
      </xdr:nvSpPr>
      <xdr:spPr>
        <a:xfrm>
          <a:off x="2397461" y="50800"/>
          <a:ext cx="1846879" cy="342900"/>
        </a:xfrm>
        <a:prstGeom prst="roundRect">
          <a:avLst/>
        </a:prstGeom>
        <a:solidFill>
          <a:srgbClr val="EAF1F7"/>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l"/>
          <a:r>
            <a:rPr lang="tr-TR" sz="1100" b="1">
              <a:solidFill>
                <a:srgbClr val="19334D"/>
              </a:solidFill>
              <a:latin typeface="Arial" panose="020B0604020202020204" pitchFamily="34" charset="0"/>
            </a:rPr>
            <a:t>KATSAYILAR</a:t>
          </a:r>
        </a:p>
      </xdr:txBody>
    </xdr:sp>
    <xdr:clientData fPrintsWithSheet="0"/>
  </xdr:twoCellAnchor>
  <xdr:twoCellAnchor editAs="absolute">
    <xdr:from>
      <xdr:col>4</xdr:col>
      <xdr:colOff>982681</xdr:colOff>
      <xdr:row>0</xdr:row>
      <xdr:rowOff>50800</xdr:rowOff>
    </xdr:from>
    <xdr:to>
      <xdr:col>5</xdr:col>
      <xdr:colOff>1224878</xdr:colOff>
      <xdr:row>0</xdr:row>
      <xdr:rowOff>393700</xdr:rowOff>
    </xdr:to>
    <xdr:sp macro="[0]!BordroRows.AddRow" textlink="">
      <xdr:nvSpPr>
        <xdr:cNvPr id="3" name="SatirEkle">
          <a:extLst>
            <a:ext uri="{FF2B5EF4-FFF2-40B4-BE49-F238E27FC236}">
              <a16:creationId xmlns:a16="http://schemas.microsoft.com/office/drawing/2014/main" id="{E17EF519-830D-E85E-DA30-A84285031E80}"/>
            </a:ext>
          </a:extLst>
        </xdr:cNvPr>
        <xdr:cNvSpPr/>
      </xdr:nvSpPr>
      <xdr:spPr>
        <a:xfrm>
          <a:off x="4371340" y="50800"/>
          <a:ext cx="1846879" cy="342900"/>
        </a:xfrm>
        <a:prstGeom prst="roundRect">
          <a:avLst/>
        </a:prstGeom>
        <a:solidFill>
          <a:srgbClr val="19334D"/>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FFFFFF"/>
              </a:solidFill>
              <a:latin typeface="Arial" panose="020B0604020202020204" pitchFamily="34" charset="0"/>
            </a:rPr>
            <a:t>+  SATIR EKLE</a:t>
          </a:r>
        </a:p>
      </xdr:txBody>
    </xdr:sp>
    <xdr:clientData fPrintsWithSheet="0"/>
  </xdr:twoCellAnchor>
  <xdr:twoCellAnchor editAs="absolute">
    <xdr:from>
      <xdr:col>6</xdr:col>
      <xdr:colOff>7172</xdr:colOff>
      <xdr:row>0</xdr:row>
      <xdr:rowOff>50800</xdr:rowOff>
    </xdr:from>
    <xdr:to>
      <xdr:col>7</xdr:col>
      <xdr:colOff>428663</xdr:colOff>
      <xdr:row>0</xdr:row>
      <xdr:rowOff>393700</xdr:rowOff>
    </xdr:to>
    <xdr:sp macro="[0]!BordroRows.DeleteRow" textlink="">
      <xdr:nvSpPr>
        <xdr:cNvPr id="6" name="SatirSil">
          <a:extLst>
            <a:ext uri="{FF2B5EF4-FFF2-40B4-BE49-F238E27FC236}">
              <a16:creationId xmlns:a16="http://schemas.microsoft.com/office/drawing/2014/main" id="{E6C8F2B0-BA1E-1378-030E-6CE3F1C32D23}"/>
            </a:ext>
          </a:extLst>
        </xdr:cNvPr>
        <xdr:cNvSpPr/>
      </xdr:nvSpPr>
      <xdr:spPr>
        <a:xfrm>
          <a:off x="6345219" y="50800"/>
          <a:ext cx="1846879" cy="342900"/>
        </a:xfrm>
        <a:prstGeom prst="roundRect">
          <a:avLst/>
        </a:prstGeom>
        <a:solidFill>
          <a:srgbClr val="EAF1F7"/>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25400" bIns="25400" rtlCol="0" anchor="ctr"/>
        <a:lstStyle/>
        <a:p>
          <a:pPr algn="ctr"/>
          <a:r>
            <a:rPr lang="tr-TR" sz="1100" b="1">
              <a:solidFill>
                <a:srgbClr val="19334D"/>
              </a:solidFill>
              <a:latin typeface="Arial" panose="020B0604020202020204" pitchFamily="34" charset="0"/>
            </a:rPr>
            <a:t>−  SATIR SİL</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38100</xdr:colOff>
      <xdr:row>0</xdr:row>
      <xdr:rowOff>50800</xdr:rowOff>
    </xdr:from>
    <xdr:to>
      <xdr:col>3</xdr:col>
      <xdr:colOff>195580</xdr:colOff>
      <xdr:row>0</xdr:row>
      <xdr:rowOff>393700</xdr:rowOff>
    </xdr:to>
    <xdr:sp macro="" textlink="">
      <xdr:nvSpPr>
        <xdr:cNvPr id="2" name="AnaMenuDugmesi">
          <a:hlinkClick xmlns:r="http://schemas.openxmlformats.org/officeDocument/2006/relationships" r:id="rId1" tooltip="Ana menüye dön"/>
          <a:extLst>
            <a:ext uri="{FF2B5EF4-FFF2-40B4-BE49-F238E27FC236}">
              <a16:creationId xmlns:a16="http://schemas.microsoft.com/office/drawing/2014/main" id="{889A240C-A6C8-62B3-AFB3-45DEE1143507}"/>
            </a:ext>
          </a:extLst>
        </xdr:cNvPr>
        <xdr:cNvSpPr/>
      </xdr:nvSpPr>
      <xdr:spPr>
        <a:xfrm>
          <a:off x="297180" y="50800"/>
          <a:ext cx="1841500" cy="342900"/>
        </a:xfrm>
        <a:prstGeom prst="roundRect">
          <a:avLst/>
        </a:prstGeom>
        <a:solidFill>
          <a:srgbClr val="19334D"/>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444500" rtlCol="0" anchor="ctr"/>
        <a:lstStyle/>
        <a:p>
          <a:pPr algn="l"/>
          <a:r>
            <a:rPr lang="tr-TR" sz="1100" b="1">
              <a:solidFill>
                <a:srgbClr val="FFFFFF"/>
              </a:solidFill>
              <a:latin typeface="Arial" panose="020B0604020202020204" pitchFamily="34" charset="0"/>
            </a:rPr>
            <a:t>ANA MENÜ</a:t>
          </a:r>
        </a:p>
      </xdr:txBody>
    </xdr:sp>
    <xdr:clientData fPrintsWithSheet="0"/>
  </xdr:twoCellAnchor>
  <xdr:twoCellAnchor editAs="oneCell">
    <xdr:from>
      <xdr:col>1</xdr:col>
      <xdr:colOff>165100</xdr:colOff>
      <xdr:row>0</xdr:row>
      <xdr:rowOff>114300</xdr:rowOff>
    </xdr:from>
    <xdr:to>
      <xdr:col>1</xdr:col>
      <xdr:colOff>381000</xdr:colOff>
      <xdr:row>0</xdr:row>
      <xdr:rowOff>330200</xdr:rowOff>
    </xdr:to>
    <xdr:pic>
      <xdr:nvPicPr>
        <xdr:cNvPr id="4" name="AnaMenuEvSimgesi">
          <a:hlinkClick xmlns:r="http://schemas.openxmlformats.org/officeDocument/2006/relationships" r:id="rId1" tooltip="Ana menüye dön"/>
          <a:extLst>
            <a:ext uri="{FF2B5EF4-FFF2-40B4-BE49-F238E27FC236}">
              <a16:creationId xmlns:a16="http://schemas.microsoft.com/office/drawing/2014/main" id="{BD565F4B-2DC5-C678-0C5C-38F232E2C870}"/>
            </a:ext>
          </a:extLst>
        </xdr:cNvPr>
        <xdr:cNvPicPr>
          <a:picLocks/>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424180" y="114300"/>
          <a:ext cx="215900" cy="215900"/>
        </a:xfrm>
        <a:prstGeom prst="rect">
          <a:avLst/>
        </a:prstGeom>
      </xdr:spPr>
    </xdr:pic>
    <xdr:clientData fPrintsWithSheet="0"/>
  </xdr:twoCellAnchor>
  <xdr:twoCellAnchor>
    <xdr:from>
      <xdr:col>3</xdr:col>
      <xdr:colOff>309880</xdr:colOff>
      <xdr:row>0</xdr:row>
      <xdr:rowOff>50800</xdr:rowOff>
    </xdr:from>
    <xdr:to>
      <xdr:col>4</xdr:col>
      <xdr:colOff>693420</xdr:colOff>
      <xdr:row>0</xdr:row>
      <xdr:rowOff>393700</xdr:rowOff>
    </xdr:to>
    <xdr:sp macro="" textlink="">
      <xdr:nvSpPr>
        <xdr:cNvPr id="5" name="KatsayilarDugmesi">
          <a:hlinkClick xmlns:r="http://schemas.openxmlformats.org/officeDocument/2006/relationships" r:id="rId4" tooltip="Katsayıları düzenle"/>
          <a:extLst>
            <a:ext uri="{FF2B5EF4-FFF2-40B4-BE49-F238E27FC236}">
              <a16:creationId xmlns:a16="http://schemas.microsoft.com/office/drawing/2014/main" id="{ACD02163-66F9-6171-5D38-4653A88D0992}"/>
            </a:ext>
          </a:extLst>
        </xdr:cNvPr>
        <xdr:cNvSpPr/>
      </xdr:nvSpPr>
      <xdr:spPr>
        <a:xfrm>
          <a:off x="2252980" y="50800"/>
          <a:ext cx="1739900" cy="342900"/>
        </a:xfrm>
        <a:prstGeom prst="roundRect">
          <a:avLst/>
        </a:prstGeom>
        <a:solidFill>
          <a:srgbClr val="EAF1F7"/>
        </a:solidFill>
        <a:ln w="12700" cap="flat" cmpd="sng" algn="ctr">
          <a:noFill/>
          <a:prstDash val="solid"/>
          <a:miter lim="800000"/>
        </a:ln>
        <a:effectLst/>
        <a:extLst>
          <a:ext uri="{91240B29-F687-4F45-9708-019B960494DF}">
            <a14:hiddenLine xmlns:a14="http://schemas.microsoft.com/office/drawing/2010/main" w="1270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tr-TR" sz="1000" b="1">
              <a:solidFill>
                <a:srgbClr val="19334D"/>
              </a:solidFill>
              <a:latin typeface="Arial" panose="020B0604020202020204" pitchFamily="34" charset="0"/>
            </a:rPr>
            <a:t>KATSAYILAR</a:t>
          </a:r>
        </a:p>
      </xdr:txBody>
    </xdr:sp>
    <xdr:clientData fPrintsWithSheet="0"/>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uzmanmutemet.com/"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9.bin"/><Relationship Id="rId1" Type="http://schemas.openxmlformats.org/officeDocument/2006/relationships/hyperlink" Target="http://www.uzmanmutemet.com/" TargetMode="External"/><Relationship Id="rId5" Type="http://schemas.openxmlformats.org/officeDocument/2006/relationships/comments" Target="../comments7.xml"/><Relationship Id="rId4"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ms.hmb.gov.tr/uploads/2026/07/2026-Yili-Temmuz-Ayina-Ait-Mali-ve-Sosyal-Haklara-Iliskin-Genelge-9b5304ed658d77cb.pdf" TargetMode="External"/><Relationship Id="rId1" Type="http://schemas.openxmlformats.org/officeDocument/2006/relationships/hyperlink" Target="https://ms.hmb.gov.tr/uploads/2026/01/2026-Yili-Ocak-Ayina-Ait-Mali-ve-Sosyal-Haklara-Iliskin-Genelge-f65182d63c880a4c.pdf"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ayfa1">
    <tabColor rgb="FF19334D"/>
    <pageSetUpPr fitToPage="1"/>
  </sheetPr>
  <dimension ref="A1:V36"/>
  <sheetViews>
    <sheetView showGridLines="0" tabSelected="1" zoomScale="90" zoomScaleNormal="90" workbookViewId="0"/>
  </sheetViews>
  <sheetFormatPr defaultColWidth="9.109375" defaultRowHeight="14.4" x14ac:dyDescent="0.3"/>
  <cols>
    <col min="1" max="1" width="3.77734375" customWidth="1"/>
    <col min="2" max="7" width="9" customWidth="1"/>
    <col min="8" max="8" width="3.77734375" customWidth="1"/>
    <col min="9" max="14" width="9" customWidth="1"/>
    <col min="15" max="15" width="3.77734375" customWidth="1"/>
    <col min="16" max="21" width="9" customWidth="1"/>
    <col min="22" max="22" width="3.77734375" customWidth="1"/>
    <col min="24" max="24" width="31.5546875" customWidth="1"/>
    <col min="256" max="256" width="3.5546875" customWidth="1"/>
    <col min="268" max="268" width="16.88671875" customWidth="1"/>
    <col min="270" max="270" width="19.6640625" customWidth="1"/>
    <col min="271" max="271" width="10.44140625" customWidth="1"/>
    <col min="279" max="279" width="31.5546875" customWidth="1"/>
    <col min="512" max="512" width="3.5546875" customWidth="1"/>
    <col min="524" max="524" width="16.88671875" customWidth="1"/>
    <col min="526" max="526" width="19.6640625" customWidth="1"/>
    <col min="527" max="527" width="10.44140625" customWidth="1"/>
    <col min="535" max="535" width="31.5546875" customWidth="1"/>
    <col min="768" max="768" width="3.5546875" customWidth="1"/>
    <col min="780" max="780" width="16.88671875" customWidth="1"/>
    <col min="782" max="782" width="19.6640625" customWidth="1"/>
    <col min="783" max="783" width="10.44140625" customWidth="1"/>
    <col min="791" max="791" width="31.5546875" customWidth="1"/>
    <col min="1024" max="1024" width="3.5546875" customWidth="1"/>
    <col min="1036" max="1036" width="16.88671875" customWidth="1"/>
    <col min="1038" max="1038" width="19.6640625" customWidth="1"/>
    <col min="1039" max="1039" width="10.44140625" customWidth="1"/>
    <col min="1047" max="1047" width="31.5546875" customWidth="1"/>
    <col min="1280" max="1280" width="3.5546875" customWidth="1"/>
    <col min="1292" max="1292" width="16.88671875" customWidth="1"/>
    <col min="1294" max="1294" width="19.6640625" customWidth="1"/>
    <col min="1295" max="1295" width="10.44140625" customWidth="1"/>
    <col min="1303" max="1303" width="31.5546875" customWidth="1"/>
    <col min="1536" max="1536" width="3.5546875" customWidth="1"/>
    <col min="1548" max="1548" width="16.88671875" customWidth="1"/>
    <col min="1550" max="1550" width="19.6640625" customWidth="1"/>
    <col min="1551" max="1551" width="10.44140625" customWidth="1"/>
    <col min="1559" max="1559" width="31.5546875" customWidth="1"/>
    <col min="1792" max="1792" width="3.5546875" customWidth="1"/>
    <col min="1804" max="1804" width="16.88671875" customWidth="1"/>
    <col min="1806" max="1806" width="19.6640625" customWidth="1"/>
    <col min="1807" max="1807" width="10.44140625" customWidth="1"/>
    <col min="1815" max="1815" width="31.5546875" customWidth="1"/>
    <col min="2048" max="2048" width="3.5546875" customWidth="1"/>
    <col min="2060" max="2060" width="16.88671875" customWidth="1"/>
    <col min="2062" max="2062" width="19.6640625" customWidth="1"/>
    <col min="2063" max="2063" width="10.44140625" customWidth="1"/>
    <col min="2071" max="2071" width="31.5546875" customWidth="1"/>
    <col min="2304" max="2304" width="3.5546875" customWidth="1"/>
    <col min="2316" max="2316" width="16.88671875" customWidth="1"/>
    <col min="2318" max="2318" width="19.6640625" customWidth="1"/>
    <col min="2319" max="2319" width="10.44140625" customWidth="1"/>
    <col min="2327" max="2327" width="31.5546875" customWidth="1"/>
    <col min="2560" max="2560" width="3.5546875" customWidth="1"/>
    <col min="2572" max="2572" width="16.88671875" customWidth="1"/>
    <col min="2574" max="2574" width="19.6640625" customWidth="1"/>
    <col min="2575" max="2575" width="10.44140625" customWidth="1"/>
    <col min="2583" max="2583" width="31.5546875" customWidth="1"/>
    <col min="2816" max="2816" width="3.5546875" customWidth="1"/>
    <col min="2828" max="2828" width="16.88671875" customWidth="1"/>
    <col min="2830" max="2830" width="19.6640625" customWidth="1"/>
    <col min="2831" max="2831" width="10.44140625" customWidth="1"/>
    <col min="2839" max="2839" width="31.5546875" customWidth="1"/>
    <col min="3072" max="3072" width="3.5546875" customWidth="1"/>
    <col min="3084" max="3084" width="16.88671875" customWidth="1"/>
    <col min="3086" max="3086" width="19.6640625" customWidth="1"/>
    <col min="3087" max="3087" width="10.44140625" customWidth="1"/>
    <col min="3095" max="3095" width="31.5546875" customWidth="1"/>
    <col min="3328" max="3328" width="3.5546875" customWidth="1"/>
    <col min="3340" max="3340" width="16.88671875" customWidth="1"/>
    <col min="3342" max="3342" width="19.6640625" customWidth="1"/>
    <col min="3343" max="3343" width="10.44140625" customWidth="1"/>
    <col min="3351" max="3351" width="31.5546875" customWidth="1"/>
    <col min="3584" max="3584" width="3.5546875" customWidth="1"/>
    <col min="3596" max="3596" width="16.88671875" customWidth="1"/>
    <col min="3598" max="3598" width="19.6640625" customWidth="1"/>
    <col min="3599" max="3599" width="10.44140625" customWidth="1"/>
    <col min="3607" max="3607" width="31.5546875" customWidth="1"/>
    <col min="3840" max="3840" width="3.5546875" customWidth="1"/>
    <col min="3852" max="3852" width="16.88671875" customWidth="1"/>
    <col min="3854" max="3854" width="19.6640625" customWidth="1"/>
    <col min="3855" max="3855" width="10.44140625" customWidth="1"/>
    <col min="3863" max="3863" width="31.5546875" customWidth="1"/>
    <col min="4096" max="4096" width="3.5546875" customWidth="1"/>
    <col min="4108" max="4108" width="16.88671875" customWidth="1"/>
    <col min="4110" max="4110" width="19.6640625" customWidth="1"/>
    <col min="4111" max="4111" width="10.44140625" customWidth="1"/>
    <col min="4119" max="4119" width="31.5546875" customWidth="1"/>
    <col min="4352" max="4352" width="3.5546875" customWidth="1"/>
    <col min="4364" max="4364" width="16.88671875" customWidth="1"/>
    <col min="4366" max="4366" width="19.6640625" customWidth="1"/>
    <col min="4367" max="4367" width="10.44140625" customWidth="1"/>
    <col min="4375" max="4375" width="31.5546875" customWidth="1"/>
    <col min="4608" max="4608" width="3.5546875" customWidth="1"/>
    <col min="4620" max="4620" width="16.88671875" customWidth="1"/>
    <col min="4622" max="4622" width="19.6640625" customWidth="1"/>
    <col min="4623" max="4623" width="10.44140625" customWidth="1"/>
    <col min="4631" max="4631" width="31.5546875" customWidth="1"/>
    <col min="4864" max="4864" width="3.5546875" customWidth="1"/>
    <col min="4876" max="4876" width="16.88671875" customWidth="1"/>
    <col min="4878" max="4878" width="19.6640625" customWidth="1"/>
    <col min="4879" max="4879" width="10.44140625" customWidth="1"/>
    <col min="4887" max="4887" width="31.5546875" customWidth="1"/>
    <col min="5120" max="5120" width="3.5546875" customWidth="1"/>
    <col min="5132" max="5132" width="16.88671875" customWidth="1"/>
    <col min="5134" max="5134" width="19.6640625" customWidth="1"/>
    <col min="5135" max="5135" width="10.44140625" customWidth="1"/>
    <col min="5143" max="5143" width="31.5546875" customWidth="1"/>
    <col min="5376" max="5376" width="3.5546875" customWidth="1"/>
    <col min="5388" max="5388" width="16.88671875" customWidth="1"/>
    <col min="5390" max="5390" width="19.6640625" customWidth="1"/>
    <col min="5391" max="5391" width="10.44140625" customWidth="1"/>
    <col min="5399" max="5399" width="31.5546875" customWidth="1"/>
    <col min="5632" max="5632" width="3.5546875" customWidth="1"/>
    <col min="5644" max="5644" width="16.88671875" customWidth="1"/>
    <col min="5646" max="5646" width="19.6640625" customWidth="1"/>
    <col min="5647" max="5647" width="10.44140625" customWidth="1"/>
    <col min="5655" max="5655" width="31.5546875" customWidth="1"/>
    <col min="5888" max="5888" width="3.5546875" customWidth="1"/>
    <col min="5900" max="5900" width="16.88671875" customWidth="1"/>
    <col min="5902" max="5902" width="19.6640625" customWidth="1"/>
    <col min="5903" max="5903" width="10.44140625" customWidth="1"/>
    <col min="5911" max="5911" width="31.5546875" customWidth="1"/>
    <col min="6144" max="6144" width="3.5546875" customWidth="1"/>
    <col min="6156" max="6156" width="16.88671875" customWidth="1"/>
    <col min="6158" max="6158" width="19.6640625" customWidth="1"/>
    <col min="6159" max="6159" width="10.44140625" customWidth="1"/>
    <col min="6167" max="6167" width="31.5546875" customWidth="1"/>
    <col min="6400" max="6400" width="3.5546875" customWidth="1"/>
    <col min="6412" max="6412" width="16.88671875" customWidth="1"/>
    <col min="6414" max="6414" width="19.6640625" customWidth="1"/>
    <col min="6415" max="6415" width="10.44140625" customWidth="1"/>
    <col min="6423" max="6423" width="31.5546875" customWidth="1"/>
    <col min="6656" max="6656" width="3.5546875" customWidth="1"/>
    <col min="6668" max="6668" width="16.88671875" customWidth="1"/>
    <col min="6670" max="6670" width="19.6640625" customWidth="1"/>
    <col min="6671" max="6671" width="10.44140625" customWidth="1"/>
    <col min="6679" max="6679" width="31.5546875" customWidth="1"/>
    <col min="6912" max="6912" width="3.5546875" customWidth="1"/>
    <col min="6924" max="6924" width="16.88671875" customWidth="1"/>
    <col min="6926" max="6926" width="19.6640625" customWidth="1"/>
    <col min="6927" max="6927" width="10.44140625" customWidth="1"/>
    <col min="6935" max="6935" width="31.5546875" customWidth="1"/>
    <col min="7168" max="7168" width="3.5546875" customWidth="1"/>
    <col min="7180" max="7180" width="16.88671875" customWidth="1"/>
    <col min="7182" max="7182" width="19.6640625" customWidth="1"/>
    <col min="7183" max="7183" width="10.44140625" customWidth="1"/>
    <col min="7191" max="7191" width="31.5546875" customWidth="1"/>
    <col min="7424" max="7424" width="3.5546875" customWidth="1"/>
    <col min="7436" max="7436" width="16.88671875" customWidth="1"/>
    <col min="7438" max="7438" width="19.6640625" customWidth="1"/>
    <col min="7439" max="7439" width="10.44140625" customWidth="1"/>
    <col min="7447" max="7447" width="31.5546875" customWidth="1"/>
    <col min="7680" max="7680" width="3.5546875" customWidth="1"/>
    <col min="7692" max="7692" width="16.88671875" customWidth="1"/>
    <col min="7694" max="7694" width="19.6640625" customWidth="1"/>
    <col min="7695" max="7695" width="10.44140625" customWidth="1"/>
    <col min="7703" max="7703" width="31.5546875" customWidth="1"/>
    <col min="7936" max="7936" width="3.5546875" customWidth="1"/>
    <col min="7948" max="7948" width="16.88671875" customWidth="1"/>
    <col min="7950" max="7950" width="19.6640625" customWidth="1"/>
    <col min="7951" max="7951" width="10.44140625" customWidth="1"/>
    <col min="7959" max="7959" width="31.5546875" customWidth="1"/>
    <col min="8192" max="8192" width="3.5546875" customWidth="1"/>
    <col min="8204" max="8204" width="16.88671875" customWidth="1"/>
    <col min="8206" max="8206" width="19.6640625" customWidth="1"/>
    <col min="8207" max="8207" width="10.44140625" customWidth="1"/>
    <col min="8215" max="8215" width="31.5546875" customWidth="1"/>
    <col min="8448" max="8448" width="3.5546875" customWidth="1"/>
    <col min="8460" max="8460" width="16.88671875" customWidth="1"/>
    <col min="8462" max="8462" width="19.6640625" customWidth="1"/>
    <col min="8463" max="8463" width="10.44140625" customWidth="1"/>
    <col min="8471" max="8471" width="31.5546875" customWidth="1"/>
    <col min="8704" max="8704" width="3.5546875" customWidth="1"/>
    <col min="8716" max="8716" width="16.88671875" customWidth="1"/>
    <col min="8718" max="8718" width="19.6640625" customWidth="1"/>
    <col min="8719" max="8719" width="10.44140625" customWidth="1"/>
    <col min="8727" max="8727" width="31.5546875" customWidth="1"/>
    <col min="8960" max="8960" width="3.5546875" customWidth="1"/>
    <col min="8972" max="8972" width="16.88671875" customWidth="1"/>
    <col min="8974" max="8974" width="19.6640625" customWidth="1"/>
    <col min="8975" max="8975" width="10.44140625" customWidth="1"/>
    <col min="8983" max="8983" width="31.5546875" customWidth="1"/>
    <col min="9216" max="9216" width="3.5546875" customWidth="1"/>
    <col min="9228" max="9228" width="16.88671875" customWidth="1"/>
    <col min="9230" max="9230" width="19.6640625" customWidth="1"/>
    <col min="9231" max="9231" width="10.44140625" customWidth="1"/>
    <col min="9239" max="9239" width="31.5546875" customWidth="1"/>
    <col min="9472" max="9472" width="3.5546875" customWidth="1"/>
    <col min="9484" max="9484" width="16.88671875" customWidth="1"/>
    <col min="9486" max="9486" width="19.6640625" customWidth="1"/>
    <col min="9487" max="9487" width="10.44140625" customWidth="1"/>
    <col min="9495" max="9495" width="31.5546875" customWidth="1"/>
    <col min="9728" max="9728" width="3.5546875" customWidth="1"/>
    <col min="9740" max="9740" width="16.88671875" customWidth="1"/>
    <col min="9742" max="9742" width="19.6640625" customWidth="1"/>
    <col min="9743" max="9743" width="10.44140625" customWidth="1"/>
    <col min="9751" max="9751" width="31.5546875" customWidth="1"/>
    <col min="9984" max="9984" width="3.5546875" customWidth="1"/>
    <col min="9996" max="9996" width="16.88671875" customWidth="1"/>
    <col min="9998" max="9998" width="19.6640625" customWidth="1"/>
    <col min="9999" max="9999" width="10.44140625" customWidth="1"/>
    <col min="10007" max="10007" width="31.5546875" customWidth="1"/>
    <col min="10240" max="10240" width="3.5546875" customWidth="1"/>
    <col min="10252" max="10252" width="16.88671875" customWidth="1"/>
    <col min="10254" max="10254" width="19.6640625" customWidth="1"/>
    <col min="10255" max="10255" width="10.44140625" customWidth="1"/>
    <col min="10263" max="10263" width="31.5546875" customWidth="1"/>
    <col min="10496" max="10496" width="3.5546875" customWidth="1"/>
    <col min="10508" max="10508" width="16.88671875" customWidth="1"/>
    <col min="10510" max="10510" width="19.6640625" customWidth="1"/>
    <col min="10511" max="10511" width="10.44140625" customWidth="1"/>
    <col min="10519" max="10519" width="31.5546875" customWidth="1"/>
    <col min="10752" max="10752" width="3.5546875" customWidth="1"/>
    <col min="10764" max="10764" width="16.88671875" customWidth="1"/>
    <col min="10766" max="10766" width="19.6640625" customWidth="1"/>
    <col min="10767" max="10767" width="10.44140625" customWidth="1"/>
    <col min="10775" max="10775" width="31.5546875" customWidth="1"/>
    <col min="11008" max="11008" width="3.5546875" customWidth="1"/>
    <col min="11020" max="11020" width="16.88671875" customWidth="1"/>
    <col min="11022" max="11022" width="19.6640625" customWidth="1"/>
    <col min="11023" max="11023" width="10.44140625" customWidth="1"/>
    <col min="11031" max="11031" width="31.5546875" customWidth="1"/>
    <col min="11264" max="11264" width="3.5546875" customWidth="1"/>
    <col min="11276" max="11276" width="16.88671875" customWidth="1"/>
    <col min="11278" max="11278" width="19.6640625" customWidth="1"/>
    <col min="11279" max="11279" width="10.44140625" customWidth="1"/>
    <col min="11287" max="11287" width="31.5546875" customWidth="1"/>
    <col min="11520" max="11520" width="3.5546875" customWidth="1"/>
    <col min="11532" max="11532" width="16.88671875" customWidth="1"/>
    <col min="11534" max="11534" width="19.6640625" customWidth="1"/>
    <col min="11535" max="11535" width="10.44140625" customWidth="1"/>
    <col min="11543" max="11543" width="31.5546875" customWidth="1"/>
    <col min="11776" max="11776" width="3.5546875" customWidth="1"/>
    <col min="11788" max="11788" width="16.88671875" customWidth="1"/>
    <col min="11790" max="11790" width="19.6640625" customWidth="1"/>
    <col min="11791" max="11791" width="10.44140625" customWidth="1"/>
    <col min="11799" max="11799" width="31.5546875" customWidth="1"/>
    <col min="12032" max="12032" width="3.5546875" customWidth="1"/>
    <col min="12044" max="12044" width="16.88671875" customWidth="1"/>
    <col min="12046" max="12046" width="19.6640625" customWidth="1"/>
    <col min="12047" max="12047" width="10.44140625" customWidth="1"/>
    <col min="12055" max="12055" width="31.5546875" customWidth="1"/>
    <col min="12288" max="12288" width="3.5546875" customWidth="1"/>
    <col min="12300" max="12300" width="16.88671875" customWidth="1"/>
    <col min="12302" max="12302" width="19.6640625" customWidth="1"/>
    <col min="12303" max="12303" width="10.44140625" customWidth="1"/>
    <col min="12311" max="12311" width="31.5546875" customWidth="1"/>
    <col min="12544" max="12544" width="3.5546875" customWidth="1"/>
    <col min="12556" max="12556" width="16.88671875" customWidth="1"/>
    <col min="12558" max="12558" width="19.6640625" customWidth="1"/>
    <col min="12559" max="12559" width="10.44140625" customWidth="1"/>
    <col min="12567" max="12567" width="31.5546875" customWidth="1"/>
    <col min="12800" max="12800" width="3.5546875" customWidth="1"/>
    <col min="12812" max="12812" width="16.88671875" customWidth="1"/>
    <col min="12814" max="12814" width="19.6640625" customWidth="1"/>
    <col min="12815" max="12815" width="10.44140625" customWidth="1"/>
    <col min="12823" max="12823" width="31.5546875" customWidth="1"/>
    <col min="13056" max="13056" width="3.5546875" customWidth="1"/>
    <col min="13068" max="13068" width="16.88671875" customWidth="1"/>
    <col min="13070" max="13070" width="19.6640625" customWidth="1"/>
    <col min="13071" max="13071" width="10.44140625" customWidth="1"/>
    <col min="13079" max="13079" width="31.5546875" customWidth="1"/>
    <col min="13312" max="13312" width="3.5546875" customWidth="1"/>
    <col min="13324" max="13324" width="16.88671875" customWidth="1"/>
    <col min="13326" max="13326" width="19.6640625" customWidth="1"/>
    <col min="13327" max="13327" width="10.44140625" customWidth="1"/>
    <col min="13335" max="13335" width="31.5546875" customWidth="1"/>
    <col min="13568" max="13568" width="3.5546875" customWidth="1"/>
    <col min="13580" max="13580" width="16.88671875" customWidth="1"/>
    <col min="13582" max="13582" width="19.6640625" customWidth="1"/>
    <col min="13583" max="13583" width="10.44140625" customWidth="1"/>
    <col min="13591" max="13591" width="31.5546875" customWidth="1"/>
    <col min="13824" max="13824" width="3.5546875" customWidth="1"/>
    <col min="13836" max="13836" width="16.88671875" customWidth="1"/>
    <col min="13838" max="13838" width="19.6640625" customWidth="1"/>
    <col min="13839" max="13839" width="10.44140625" customWidth="1"/>
    <col min="13847" max="13847" width="31.5546875" customWidth="1"/>
    <col min="14080" max="14080" width="3.5546875" customWidth="1"/>
    <col min="14092" max="14092" width="16.88671875" customWidth="1"/>
    <col min="14094" max="14094" width="19.6640625" customWidth="1"/>
    <col min="14095" max="14095" width="10.44140625" customWidth="1"/>
    <col min="14103" max="14103" width="31.5546875" customWidth="1"/>
    <col min="14336" max="14336" width="3.5546875" customWidth="1"/>
    <col min="14348" max="14348" width="16.88671875" customWidth="1"/>
    <col min="14350" max="14350" width="19.6640625" customWidth="1"/>
    <col min="14351" max="14351" width="10.44140625" customWidth="1"/>
    <col min="14359" max="14359" width="31.5546875" customWidth="1"/>
    <col min="14592" max="14592" width="3.5546875" customWidth="1"/>
    <col min="14604" max="14604" width="16.88671875" customWidth="1"/>
    <col min="14606" max="14606" width="19.6640625" customWidth="1"/>
    <col min="14607" max="14607" width="10.44140625" customWidth="1"/>
    <col min="14615" max="14615" width="31.5546875" customWidth="1"/>
    <col min="14848" max="14848" width="3.5546875" customWidth="1"/>
    <col min="14860" max="14860" width="16.88671875" customWidth="1"/>
    <col min="14862" max="14862" width="19.6640625" customWidth="1"/>
    <col min="14863" max="14863" width="10.44140625" customWidth="1"/>
    <col min="14871" max="14871" width="31.5546875" customWidth="1"/>
    <col min="15104" max="15104" width="3.5546875" customWidth="1"/>
    <col min="15116" max="15116" width="16.88671875" customWidth="1"/>
    <col min="15118" max="15118" width="19.6640625" customWidth="1"/>
    <col min="15119" max="15119" width="10.44140625" customWidth="1"/>
    <col min="15127" max="15127" width="31.5546875" customWidth="1"/>
    <col min="15360" max="15360" width="3.5546875" customWidth="1"/>
    <col min="15372" max="15372" width="16.88671875" customWidth="1"/>
    <col min="15374" max="15374" width="19.6640625" customWidth="1"/>
    <col min="15375" max="15375" width="10.44140625" customWidth="1"/>
    <col min="15383" max="15383" width="31.5546875" customWidth="1"/>
    <col min="15616" max="15616" width="3.5546875" customWidth="1"/>
    <col min="15628" max="15628" width="16.88671875" customWidth="1"/>
    <col min="15630" max="15630" width="19.6640625" customWidth="1"/>
    <col min="15631" max="15631" width="10.44140625" customWidth="1"/>
    <col min="15639" max="15639" width="31.5546875" customWidth="1"/>
    <col min="15872" max="15872" width="3.5546875" customWidth="1"/>
    <col min="15884" max="15884" width="16.88671875" customWidth="1"/>
    <col min="15886" max="15886" width="19.6640625" customWidth="1"/>
    <col min="15887" max="15887" width="10.44140625" customWidth="1"/>
    <col min="15895" max="15895" width="31.5546875" customWidth="1"/>
    <col min="16128" max="16128" width="3.5546875" customWidth="1"/>
    <col min="16140" max="16140" width="16.88671875" customWidth="1"/>
    <col min="16142" max="16142" width="19.6640625" customWidth="1"/>
    <col min="16143" max="16143" width="10.44140625" customWidth="1"/>
    <col min="16151" max="16151" width="31.5546875" customWidth="1"/>
  </cols>
  <sheetData>
    <row r="1" spans="1:22" ht="6" customHeight="1" x14ac:dyDescent="0.3">
      <c r="A1" s="114"/>
      <c r="B1" s="114"/>
      <c r="C1" s="114"/>
      <c r="D1" s="114"/>
      <c r="E1" s="114"/>
      <c r="F1" s="114"/>
      <c r="G1" s="114"/>
      <c r="H1" s="114"/>
      <c r="I1" s="114"/>
      <c r="J1" s="114"/>
      <c r="K1" s="114"/>
      <c r="L1" s="114"/>
      <c r="M1" s="114"/>
      <c r="N1" s="114"/>
      <c r="O1" s="114"/>
      <c r="P1" s="114"/>
      <c r="Q1" s="114"/>
      <c r="R1" s="114"/>
      <c r="S1" s="114"/>
      <c r="T1" s="114"/>
      <c r="U1" s="114"/>
      <c r="V1" s="114"/>
    </row>
    <row r="2" spans="1:22" ht="48" customHeight="1" x14ac:dyDescent="0.3">
      <c r="A2" s="114"/>
      <c r="B2" s="129" t="s">
        <v>145</v>
      </c>
      <c r="C2" s="129"/>
      <c r="D2" s="129"/>
      <c r="E2" s="129"/>
      <c r="F2" s="129"/>
      <c r="G2" s="129"/>
      <c r="H2" s="129"/>
      <c r="I2" s="129"/>
      <c r="J2" s="129"/>
      <c r="K2" s="129"/>
      <c r="L2" s="129"/>
      <c r="M2" s="129"/>
      <c r="N2" s="129"/>
      <c r="O2" s="129"/>
      <c r="P2" s="129"/>
      <c r="Q2" s="129"/>
      <c r="R2" s="129"/>
      <c r="S2" s="129"/>
      <c r="T2" s="129"/>
      <c r="U2" s="129"/>
      <c r="V2" s="114"/>
    </row>
    <row r="3" spans="1:22" ht="24" customHeight="1" thickBot="1" x14ac:dyDescent="0.35">
      <c r="A3" s="114"/>
      <c r="B3" s="130" t="s">
        <v>177</v>
      </c>
      <c r="C3" s="130"/>
      <c r="D3" s="130"/>
      <c r="E3" s="130"/>
      <c r="F3" s="130"/>
      <c r="G3" s="130"/>
      <c r="H3" s="130"/>
      <c r="I3" s="130"/>
      <c r="J3" s="130"/>
      <c r="K3" s="130"/>
      <c r="L3" s="130"/>
      <c r="M3" s="130"/>
      <c r="N3" s="130"/>
      <c r="O3" s="130"/>
      <c r="P3" s="130"/>
      <c r="Q3" s="130"/>
      <c r="R3" s="130"/>
      <c r="S3" s="130"/>
      <c r="T3" s="130"/>
      <c r="U3" s="130"/>
      <c r="V3" s="114"/>
    </row>
    <row r="4" spans="1:22" ht="9" customHeight="1" x14ac:dyDescent="0.3">
      <c r="A4" s="114"/>
      <c r="B4" s="114"/>
      <c r="C4" s="114"/>
      <c r="D4" s="114"/>
      <c r="E4" s="114"/>
      <c r="F4" s="114"/>
      <c r="G4" s="114"/>
      <c r="H4" s="114"/>
      <c r="I4" s="114"/>
      <c r="J4" s="114"/>
      <c r="K4" s="114"/>
      <c r="L4" s="114"/>
      <c r="M4" s="114"/>
      <c r="N4" s="114"/>
      <c r="O4" s="114"/>
      <c r="P4" s="114"/>
      <c r="Q4" s="114"/>
      <c r="R4" s="114"/>
      <c r="S4" s="114"/>
      <c r="T4" s="114"/>
      <c r="U4" s="114"/>
      <c r="V4" s="114"/>
    </row>
    <row r="5" spans="1:22" ht="27" customHeight="1" x14ac:dyDescent="0.3">
      <c r="A5" s="114"/>
      <c r="B5" s="122" t="s">
        <v>146</v>
      </c>
      <c r="C5" s="122"/>
      <c r="D5" s="122"/>
      <c r="E5" s="122"/>
      <c r="F5" s="122"/>
      <c r="G5" s="122"/>
      <c r="H5" s="114"/>
      <c r="I5" s="122" t="s">
        <v>147</v>
      </c>
      <c r="J5" s="122"/>
      <c r="K5" s="122"/>
      <c r="L5" s="122"/>
      <c r="M5" s="122"/>
      <c r="N5" s="122"/>
      <c r="O5" s="114"/>
      <c r="P5" s="122" t="s">
        <v>148</v>
      </c>
      <c r="Q5" s="122"/>
      <c r="R5" s="122"/>
      <c r="S5" s="122"/>
      <c r="T5" s="122"/>
      <c r="U5" s="122"/>
      <c r="V5" s="114"/>
    </row>
    <row r="6" spans="1:22" ht="18" customHeight="1" x14ac:dyDescent="0.3">
      <c r="A6" s="114"/>
      <c r="B6" s="123" t="s">
        <v>178</v>
      </c>
      <c r="C6" s="123"/>
      <c r="D6" s="123"/>
      <c r="E6" s="123"/>
      <c r="F6" s="123"/>
      <c r="G6" s="123"/>
      <c r="H6" s="114"/>
      <c r="I6" s="123" t="s">
        <v>179</v>
      </c>
      <c r="J6" s="123"/>
      <c r="K6" s="123"/>
      <c r="L6" s="123"/>
      <c r="M6" s="123"/>
      <c r="N6" s="123"/>
      <c r="O6" s="114"/>
      <c r="P6" s="123" t="s">
        <v>149</v>
      </c>
      <c r="Q6" s="123"/>
      <c r="R6" s="123"/>
      <c r="S6" s="123"/>
      <c r="T6" s="123"/>
      <c r="U6" s="123"/>
      <c r="V6" s="114"/>
    </row>
    <row r="7" spans="1:22" ht="18" customHeight="1" x14ac:dyDescent="0.3">
      <c r="A7" s="114"/>
      <c r="B7" s="123"/>
      <c r="C7" s="123"/>
      <c r="D7" s="123"/>
      <c r="E7" s="123"/>
      <c r="F7" s="123"/>
      <c r="G7" s="123"/>
      <c r="H7" s="114"/>
      <c r="I7" s="123"/>
      <c r="J7" s="123"/>
      <c r="K7" s="123"/>
      <c r="L7" s="123"/>
      <c r="M7" s="123"/>
      <c r="N7" s="123"/>
      <c r="O7" s="114"/>
      <c r="P7" s="123"/>
      <c r="Q7" s="123"/>
      <c r="R7" s="123"/>
      <c r="S7" s="123"/>
      <c r="T7" s="123"/>
      <c r="U7" s="123"/>
      <c r="V7" s="114"/>
    </row>
    <row r="8" spans="1:22" ht="9" customHeight="1" x14ac:dyDescent="0.3">
      <c r="A8" s="114"/>
      <c r="B8" s="114"/>
      <c r="C8" s="114"/>
      <c r="D8" s="114"/>
      <c r="E8" s="114"/>
      <c r="F8" s="114"/>
      <c r="G8" s="114"/>
      <c r="H8" s="114"/>
      <c r="I8" s="114"/>
      <c r="J8" s="114"/>
      <c r="K8" s="114"/>
      <c r="L8" s="114"/>
      <c r="M8" s="114"/>
      <c r="N8" s="114"/>
      <c r="O8" s="114"/>
      <c r="P8" s="114"/>
      <c r="Q8" s="114"/>
      <c r="R8" s="114"/>
      <c r="S8" s="114"/>
      <c r="T8" s="114"/>
      <c r="U8" s="114"/>
      <c r="V8" s="114"/>
    </row>
    <row r="9" spans="1:22" ht="27" customHeight="1" x14ac:dyDescent="0.3">
      <c r="A9" s="114"/>
      <c r="B9" s="122" t="s">
        <v>150</v>
      </c>
      <c r="C9" s="122"/>
      <c r="D9" s="122"/>
      <c r="E9" s="122"/>
      <c r="F9" s="122"/>
      <c r="G9" s="122"/>
      <c r="H9" s="114"/>
      <c r="I9" s="122" t="s">
        <v>151</v>
      </c>
      <c r="J9" s="122"/>
      <c r="K9" s="122"/>
      <c r="L9" s="122"/>
      <c r="M9" s="122"/>
      <c r="N9" s="122"/>
      <c r="O9" s="114"/>
      <c r="P9" s="122" t="s">
        <v>153</v>
      </c>
      <c r="Q9" s="122"/>
      <c r="R9" s="122"/>
      <c r="S9" s="122"/>
      <c r="T9" s="122"/>
      <c r="U9" s="122"/>
      <c r="V9" s="114"/>
    </row>
    <row r="10" spans="1:22" ht="18" customHeight="1" x14ac:dyDescent="0.3">
      <c r="A10" s="114"/>
      <c r="B10" s="123" t="s">
        <v>180</v>
      </c>
      <c r="C10" s="123"/>
      <c r="D10" s="123"/>
      <c r="E10" s="123"/>
      <c r="F10" s="123"/>
      <c r="G10" s="123"/>
      <c r="H10" s="114"/>
      <c r="I10" s="123" t="s">
        <v>152</v>
      </c>
      <c r="J10" s="123"/>
      <c r="K10" s="123"/>
      <c r="L10" s="123"/>
      <c r="M10" s="123"/>
      <c r="N10" s="123"/>
      <c r="O10" s="114"/>
      <c r="P10" s="123" t="s">
        <v>181</v>
      </c>
      <c r="Q10" s="123"/>
      <c r="R10" s="123"/>
      <c r="S10" s="123"/>
      <c r="T10" s="123"/>
      <c r="U10" s="123"/>
      <c r="V10" s="114"/>
    </row>
    <row r="11" spans="1:22" ht="18" customHeight="1" x14ac:dyDescent="0.3">
      <c r="A11" s="114"/>
      <c r="B11" s="123"/>
      <c r="C11" s="123"/>
      <c r="D11" s="123"/>
      <c r="E11" s="123"/>
      <c r="F11" s="123"/>
      <c r="G11" s="123"/>
      <c r="H11" s="114"/>
      <c r="I11" s="123"/>
      <c r="J11" s="123"/>
      <c r="K11" s="123"/>
      <c r="L11" s="123"/>
      <c r="M11" s="123"/>
      <c r="N11" s="123"/>
      <c r="O11" s="114"/>
      <c r="P11" s="123"/>
      <c r="Q11" s="123"/>
      <c r="R11" s="123"/>
      <c r="S11" s="123"/>
      <c r="T11" s="123"/>
      <c r="U11" s="123"/>
      <c r="V11" s="114"/>
    </row>
    <row r="12" spans="1:22" ht="9" customHeight="1" x14ac:dyDescent="0.3">
      <c r="A12" s="114"/>
      <c r="B12" s="114"/>
      <c r="C12" s="114"/>
      <c r="D12" s="114"/>
      <c r="E12" s="114"/>
      <c r="F12" s="114"/>
      <c r="G12" s="114"/>
      <c r="H12" s="114"/>
      <c r="I12" s="114"/>
      <c r="J12" s="114"/>
      <c r="K12" s="114"/>
      <c r="L12" s="114"/>
      <c r="M12" s="114"/>
      <c r="N12" s="114"/>
      <c r="O12" s="114"/>
      <c r="P12" s="114"/>
      <c r="Q12" s="114"/>
      <c r="R12" s="114"/>
      <c r="S12" s="114"/>
      <c r="T12" s="114"/>
      <c r="U12" s="114"/>
      <c r="V12" s="114"/>
    </row>
    <row r="13" spans="1:22" ht="27" customHeight="1" x14ac:dyDescent="0.3">
      <c r="A13" s="114"/>
      <c r="B13" s="122" t="s">
        <v>154</v>
      </c>
      <c r="C13" s="122"/>
      <c r="D13" s="122"/>
      <c r="E13" s="122"/>
      <c r="F13" s="122"/>
      <c r="G13" s="122"/>
      <c r="H13" s="114"/>
      <c r="I13" s="122" t="s">
        <v>156</v>
      </c>
      <c r="J13" s="122"/>
      <c r="K13" s="122"/>
      <c r="L13" s="122"/>
      <c r="M13" s="122"/>
      <c r="N13" s="122"/>
      <c r="O13" s="114"/>
      <c r="P13" s="122" t="s">
        <v>183</v>
      </c>
      <c r="Q13" s="122"/>
      <c r="R13" s="122"/>
      <c r="S13" s="122"/>
      <c r="T13" s="122"/>
      <c r="U13" s="122"/>
      <c r="V13" s="114"/>
    </row>
    <row r="14" spans="1:22" ht="18" customHeight="1" x14ac:dyDescent="0.3">
      <c r="A14" s="114"/>
      <c r="B14" s="123" t="s">
        <v>155</v>
      </c>
      <c r="C14" s="123"/>
      <c r="D14" s="123"/>
      <c r="E14" s="123"/>
      <c r="F14" s="123"/>
      <c r="G14" s="123"/>
      <c r="H14" s="114"/>
      <c r="I14" s="123" t="s">
        <v>182</v>
      </c>
      <c r="J14" s="123"/>
      <c r="K14" s="123"/>
      <c r="L14" s="123"/>
      <c r="M14" s="123"/>
      <c r="N14" s="123"/>
      <c r="O14" s="114"/>
      <c r="P14" s="123" t="s">
        <v>184</v>
      </c>
      <c r="Q14" s="123"/>
      <c r="R14" s="123"/>
      <c r="S14" s="123"/>
      <c r="T14" s="123"/>
      <c r="U14" s="123"/>
      <c r="V14" s="114"/>
    </row>
    <row r="15" spans="1:22" ht="18" customHeight="1" x14ac:dyDescent="0.3">
      <c r="A15" s="114"/>
      <c r="B15" s="123"/>
      <c r="C15" s="123"/>
      <c r="D15" s="123"/>
      <c r="E15" s="123"/>
      <c r="F15" s="123"/>
      <c r="G15" s="123"/>
      <c r="H15" s="114"/>
      <c r="I15" s="123"/>
      <c r="J15" s="123"/>
      <c r="K15" s="123"/>
      <c r="L15" s="123"/>
      <c r="M15" s="123"/>
      <c r="N15" s="123"/>
      <c r="O15" s="114"/>
      <c r="P15" s="123"/>
      <c r="Q15" s="123"/>
      <c r="R15" s="123"/>
      <c r="S15" s="123"/>
      <c r="T15" s="123"/>
      <c r="U15" s="123"/>
      <c r="V15" s="114"/>
    </row>
    <row r="16" spans="1:22" ht="9" customHeight="1" x14ac:dyDescent="0.3">
      <c r="A16" s="114"/>
      <c r="B16" s="114"/>
      <c r="C16" s="114"/>
      <c r="D16" s="114"/>
      <c r="E16" s="114"/>
      <c r="F16" s="114"/>
      <c r="G16" s="114"/>
      <c r="H16" s="114"/>
      <c r="I16" s="114"/>
      <c r="J16" s="114"/>
      <c r="K16" s="114"/>
      <c r="L16" s="114"/>
      <c r="M16" s="114"/>
      <c r="N16" s="114"/>
      <c r="O16" s="114"/>
      <c r="P16" s="114"/>
      <c r="Q16" s="114"/>
      <c r="R16" s="114"/>
      <c r="S16" s="114"/>
      <c r="T16" s="114"/>
      <c r="U16" s="114"/>
      <c r="V16" s="114"/>
    </row>
    <row r="17" spans="1:22" ht="18" customHeight="1" x14ac:dyDescent="0.3">
      <c r="A17" s="114"/>
      <c r="B17" s="124" t="s">
        <v>185</v>
      </c>
      <c r="C17" s="124"/>
      <c r="D17" s="124"/>
      <c r="E17" s="124"/>
      <c r="F17" s="124"/>
      <c r="G17" s="124"/>
      <c r="H17" s="114"/>
      <c r="I17" s="125" t="s">
        <v>186</v>
      </c>
      <c r="J17" s="125"/>
      <c r="K17" s="125"/>
      <c r="L17" s="125"/>
      <c r="M17" s="125"/>
      <c r="N17" s="125"/>
      <c r="O17" s="114"/>
      <c r="P17" s="125" t="s">
        <v>187</v>
      </c>
      <c r="Q17" s="125"/>
      <c r="R17" s="125"/>
      <c r="S17" s="125"/>
      <c r="T17" s="125"/>
      <c r="U17" s="125"/>
      <c r="V17" s="114"/>
    </row>
    <row r="18" spans="1:22" ht="18" customHeight="1" x14ac:dyDescent="0.3">
      <c r="A18" s="114"/>
      <c r="B18" s="126" t="s">
        <v>188</v>
      </c>
      <c r="C18" s="126"/>
      <c r="D18" s="126"/>
      <c r="E18" s="126"/>
      <c r="F18" s="126"/>
      <c r="G18" s="126"/>
      <c r="H18" s="126"/>
      <c r="I18" s="126"/>
      <c r="J18" s="126"/>
      <c r="K18" s="126"/>
      <c r="L18" s="126"/>
      <c r="M18" s="126"/>
      <c r="N18" s="126"/>
      <c r="O18" s="126"/>
      <c r="P18" s="126"/>
      <c r="Q18" s="126"/>
      <c r="R18" s="126"/>
      <c r="S18" s="126"/>
      <c r="T18" s="126"/>
      <c r="U18" s="126"/>
      <c r="V18" s="114"/>
    </row>
    <row r="19" spans="1:22" ht="18" customHeight="1" x14ac:dyDescent="0.3">
      <c r="A19" s="114"/>
      <c r="B19" s="126"/>
      <c r="C19" s="126"/>
      <c r="D19" s="126"/>
      <c r="E19" s="126"/>
      <c r="F19" s="126"/>
      <c r="G19" s="126"/>
      <c r="H19" s="126"/>
      <c r="I19" s="126"/>
      <c r="J19" s="126"/>
      <c r="K19" s="126"/>
      <c r="L19" s="126"/>
      <c r="M19" s="126"/>
      <c r="N19" s="126"/>
      <c r="O19" s="126"/>
      <c r="P19" s="126"/>
      <c r="Q19" s="126"/>
      <c r="R19" s="126"/>
      <c r="S19" s="126"/>
      <c r="T19" s="126"/>
      <c r="U19" s="126"/>
      <c r="V19" s="114"/>
    </row>
    <row r="20" spans="1:22" ht="9" customHeight="1" x14ac:dyDescent="0.3">
      <c r="A20" s="114"/>
      <c r="B20" s="114"/>
      <c r="C20" s="114"/>
      <c r="D20" s="114"/>
      <c r="E20" s="114"/>
      <c r="F20" s="114"/>
      <c r="G20" s="114"/>
      <c r="H20" s="114"/>
      <c r="I20" s="114"/>
      <c r="J20" s="114"/>
      <c r="K20" s="114"/>
      <c r="L20" s="114"/>
      <c r="M20" s="114"/>
      <c r="N20" s="114"/>
      <c r="O20" s="114"/>
      <c r="P20" s="114"/>
      <c r="Q20" s="114"/>
      <c r="R20" s="114"/>
      <c r="S20" s="114"/>
      <c r="T20" s="114"/>
      <c r="U20" s="114"/>
      <c r="V20" s="114"/>
    </row>
    <row r="21" spans="1:22" ht="18" customHeight="1" x14ac:dyDescent="0.3">
      <c r="A21" s="114"/>
      <c r="B21" s="127" t="s">
        <v>189</v>
      </c>
      <c r="C21" s="127"/>
      <c r="D21" s="127"/>
      <c r="E21" s="127"/>
      <c r="F21" s="127"/>
      <c r="G21" s="127"/>
      <c r="H21" s="127"/>
      <c r="I21" s="127"/>
      <c r="J21" s="127"/>
      <c r="K21" s="127"/>
      <c r="L21" s="127"/>
      <c r="M21" s="127"/>
      <c r="N21" s="127"/>
      <c r="O21" s="114"/>
      <c r="P21" s="128" t="s">
        <v>157</v>
      </c>
      <c r="Q21" s="128"/>
      <c r="R21" s="128"/>
      <c r="S21" s="128"/>
      <c r="T21" s="128"/>
      <c r="U21" s="128"/>
      <c r="V21" s="114"/>
    </row>
    <row r="22" spans="1:22" ht="18" customHeight="1" x14ac:dyDescent="0.3">
      <c r="A22" s="114"/>
      <c r="B22" s="114"/>
      <c r="C22" s="114"/>
      <c r="D22" s="114"/>
      <c r="E22" s="114"/>
      <c r="F22" s="114"/>
      <c r="G22" s="114"/>
      <c r="H22" s="114"/>
      <c r="I22" s="114"/>
      <c r="J22" s="114"/>
      <c r="K22" s="114"/>
      <c r="L22" s="114"/>
      <c r="M22" s="114"/>
      <c r="N22" s="114"/>
      <c r="O22" s="114"/>
      <c r="P22" s="114"/>
      <c r="Q22" s="114"/>
      <c r="R22" s="114"/>
      <c r="S22" s="114"/>
      <c r="T22" s="114"/>
      <c r="U22" s="114"/>
      <c r="V22" s="114"/>
    </row>
    <row r="23" spans="1:22" ht="18" customHeight="1" x14ac:dyDescent="0.3">
      <c r="A23" s="114"/>
      <c r="B23" s="114"/>
      <c r="C23" s="114"/>
      <c r="D23" s="114"/>
      <c r="E23" s="114"/>
      <c r="F23" s="114"/>
      <c r="G23" s="114"/>
      <c r="H23" s="114"/>
      <c r="I23" s="114"/>
      <c r="J23" s="114"/>
      <c r="K23" s="114"/>
      <c r="L23" s="114"/>
      <c r="M23" s="114"/>
      <c r="N23" s="114"/>
      <c r="O23" s="114"/>
      <c r="P23" s="114"/>
      <c r="Q23" s="114"/>
      <c r="R23" s="114"/>
      <c r="S23" s="114"/>
      <c r="T23" s="114"/>
      <c r="U23" s="114"/>
      <c r="V23" s="114"/>
    </row>
    <row r="24" spans="1:22" ht="22.05" customHeight="1" x14ac:dyDescent="0.3"/>
    <row r="25" spans="1:22" ht="22.05" customHeight="1" x14ac:dyDescent="0.3"/>
    <row r="26" spans="1:22" ht="22.05" customHeight="1" x14ac:dyDescent="0.3"/>
    <row r="27" spans="1:22" ht="22.05" customHeight="1" x14ac:dyDescent="0.3"/>
    <row r="28" spans="1:22" ht="25.05" customHeight="1" x14ac:dyDescent="0.3"/>
    <row r="29" spans="1:22" ht="25.05" customHeight="1" x14ac:dyDescent="0.3"/>
    <row r="30" spans="1:22" ht="22.05" customHeight="1" x14ac:dyDescent="0.3"/>
    <row r="31" spans="1:22" ht="22.05" customHeight="1" x14ac:dyDescent="0.3"/>
    <row r="32" spans="1:22" ht="22.05" customHeight="1" x14ac:dyDescent="0.3"/>
    <row r="33" ht="22.05" customHeight="1" x14ac:dyDescent="0.3"/>
    <row r="34" ht="22.05" customHeight="1" x14ac:dyDescent="0.3"/>
    <row r="35" ht="14.4" customHeight="1" x14ac:dyDescent="0.3"/>
    <row r="36" ht="14.4" customHeight="1" x14ac:dyDescent="0.3"/>
  </sheetData>
  <sheetProtection algorithmName="SHA-512" hashValue="pTGO4NINunS5kw4IGipRhucr5dtVkWOXFuaLiaiXRSFd2f4WVt0J5XEWSYSiMqUkny+JCIy5fUVWGhnlGPVC3A==" saltValue="dz4Nr1OH/uyBiduYkZRDdw==" spinCount="100000" sheet="1" objects="1" scenarios="1" formatCells="0" formatColumns="0" formatRows="0"/>
  <mergeCells count="26">
    <mergeCell ref="B10:G11"/>
    <mergeCell ref="I9:N9"/>
    <mergeCell ref="I10:N11"/>
    <mergeCell ref="P9:U9"/>
    <mergeCell ref="P10:U11"/>
    <mergeCell ref="B9:G9"/>
    <mergeCell ref="B2:U2"/>
    <mergeCell ref="B3:U3"/>
    <mergeCell ref="B5:G5"/>
    <mergeCell ref="B6:G7"/>
    <mergeCell ref="I5:N5"/>
    <mergeCell ref="I6:N7"/>
    <mergeCell ref="P5:U5"/>
    <mergeCell ref="P6:U7"/>
    <mergeCell ref="B17:G17"/>
    <mergeCell ref="I17:N17"/>
    <mergeCell ref="P17:U17"/>
    <mergeCell ref="B18:U19"/>
    <mergeCell ref="B21:N21"/>
    <mergeCell ref="P21:U21"/>
    <mergeCell ref="B13:G13"/>
    <mergeCell ref="B14:G15"/>
    <mergeCell ref="I13:N13"/>
    <mergeCell ref="I14:N15"/>
    <mergeCell ref="P13:U13"/>
    <mergeCell ref="P14:U15"/>
  </mergeCells>
  <hyperlinks>
    <hyperlink ref="B5:G5" location="'1. Aile ve Çocuk Yardımı'!A1" display="'1. Aile ve Çocuk Yardımı'!A1" xr:uid="{967CDC7D-A779-4985-9314-921966A6B3F8}"/>
    <hyperlink ref="B6:G7" location="'1. Aile ve Çocuk Yardımı'!A1" display="'1. Aile ve Çocuk Yardımı'!A1" xr:uid="{140AC2DB-13EB-4E51-8C18-6BCD8F7D25D1}"/>
    <hyperlink ref="I5:N5" location="'2.Tazminat-Ek Gösterge 5510sonr'!A1" display="'2.Tazminat-Ek Gösterge 5510sonr'!A1" xr:uid="{0745308C-8DA0-4FAF-A069-BBA2787B79A2}"/>
    <hyperlink ref="I6:N7" location="'2.Tazminat-Ek Gösterge 5510sonr'!A1" display="'2.Tazminat-Ek Gösterge 5510sonr'!A1" xr:uid="{9CEA390E-1DF9-4DDB-8BB1-A54A6C8CB935}"/>
    <hyperlink ref="P5:U5" location="'3.Tazminat-Ek Gösterge -Primsiz'!A1" display="'3.Tazminat-Ek Gösterge -Primsiz'!A1" xr:uid="{955174D1-32BB-40A6-8EEE-8103F227669F}"/>
    <hyperlink ref="P6:U7" location="'3.Tazminat-Ek Gösterge -Primsiz'!A1" display="'3.Tazminat-Ek Gösterge -Primsiz'!A1" xr:uid="{4721F5BC-5D21-4EFC-9BDE-1E5DB0003828}"/>
    <hyperlink ref="B9:G9" location="'4.Tazminat-Ek Gösterge -5434'!A1" display="'4.Tazminat-Ek Gösterge -5434'!A1" xr:uid="{FEB176EC-EDBE-435C-B04F-9D84F56B2469}"/>
    <hyperlink ref="B10:G11" location="'4.Tazminat-Ek Gösterge -5434'!A1" display="'4.Tazminat-Ek Gösterge -5434'!A1" xr:uid="{29FC20F4-CDF0-422E-9170-FEACB74A00B9}"/>
    <hyperlink ref="I9:N9" location="'5.Engellilik İndirimi Hesaplama'!A1" display="'5.Engellilik İndirimi Hesaplama'!A1" xr:uid="{D00F4CFF-2232-4F95-9ABF-927254864923}"/>
    <hyperlink ref="I10:N11" location="'5.Engellilik İndirimi Hesaplama'!A1" display="'5.Engellilik İndirimi Hesaplama'!A1" xr:uid="{1D01F256-45BF-4B70-8BDE-09DE9E39769F}"/>
    <hyperlink ref="P9:U9" location="'6. Geliştirme Ödeneği Ödeme Bor'!A1" display="'6. Geliştirme Ödeneği Ödeme Bor'!A1" xr:uid="{4A475AC1-B327-42D7-B2B9-44651DAF0139}"/>
    <hyperlink ref="P10:U11" location="'6. Geliştirme Ödeneği Ödeme Bor'!A1" display="'6. Geliştirme Ödeneği Ödeme Bor'!A1" xr:uid="{877A29C9-0A52-4FFF-974B-2A88142DFB59}"/>
    <hyperlink ref="B13:G13" location="'7.Emekli Yolluğu Bordrosu'!A1" display="'7.Emekli Yolluğu Bordrosu'!A1" xr:uid="{01D67AAA-48EA-4DF8-B9BE-AE882B3E9DB5}"/>
    <hyperlink ref="B14:G15" location="'7.Emekli Yolluğu Bordrosu'!A1" display="'7.Emekli Yolluğu Bordrosu'!A1" xr:uid="{13C92AC7-8F78-4FD8-8CC5-5C61F5A749E3}"/>
    <hyperlink ref="I13:N13" location="'8. Faiz Hesaplama Tablosu'!A1" display="'8. Faiz Hesaplama Tablosu'!A1" xr:uid="{91934435-C58E-47B2-B5AE-8D221577C024}"/>
    <hyperlink ref="I14:N15" location="'8. Faiz Hesaplama Tablosu'!A1" display="'8. Faiz Hesaplama Tablosu'!A1" xr:uid="{4CB44336-42AC-47FF-9A73-311E707B2A94}"/>
    <hyperlink ref="P13:U13" location="'Katsayılar'!A1" display="'Katsayılar'!A1" xr:uid="{10B8FE15-A5C8-4B89-95A4-451C288135D0}"/>
    <hyperlink ref="P14:U15" location="'Katsayılar'!A1" display="'Katsayılar'!A1" xr:uid="{6FB0D7CD-E554-4320-8451-99EAC4370DDA}"/>
    <hyperlink ref="P21:U21" r:id="rId1" display="https://uzmanmutemet.com/" xr:uid="{3AB6EEA1-3FE2-4D18-83CB-E4CEB9C7419D}"/>
  </hyperlinks>
  <printOptions horizontalCentered="1"/>
  <pageMargins left="0.27777777777777779" right="0.27777777777777779" top="0.25" bottom="0.25" header="0.3" footer="0.3"/>
  <pageSetup paperSize="9" scale="80"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ayfa2">
    <tabColor rgb="FF315B7E"/>
    <pageSetUpPr fitToPage="1"/>
  </sheetPr>
  <dimension ref="A1:V30"/>
  <sheetViews>
    <sheetView showGridLines="0" zoomScale="85" zoomScaleNormal="85" zoomScaleSheetLayoutView="85" workbookViewId="0">
      <pane ySplit="9" topLeftCell="A10" activePane="bottomLeft" state="frozenSplit"/>
      <selection pane="bottomLeft"/>
    </sheetView>
  </sheetViews>
  <sheetFormatPr defaultColWidth="4.6640625" defaultRowHeight="14.4" x14ac:dyDescent="0.3"/>
  <cols>
    <col min="1" max="1" width="6.44140625" style="1" customWidth="1"/>
    <col min="2" max="2" width="6.109375" style="1" customWidth="1"/>
    <col min="3" max="3" width="22.77734375" style="1" customWidth="1"/>
    <col min="4" max="4" width="19.77734375" style="1" customWidth="1"/>
    <col min="5" max="5" width="18.77734375" style="1" customWidth="1"/>
    <col min="6" max="7" width="10.77734375" style="1" customWidth="1"/>
    <col min="8" max="13" width="12.77734375" style="1" customWidth="1"/>
    <col min="14" max="15" width="15.77734375" style="1" customWidth="1"/>
    <col min="16" max="16" width="17.77734375" style="1" customWidth="1"/>
    <col min="17" max="20" width="6.6640625" style="1" customWidth="1"/>
    <col min="21" max="16384" width="4.6640625" style="1"/>
  </cols>
  <sheetData>
    <row r="1" spans="1:22" ht="36" customHeight="1" thickBot="1" x14ac:dyDescent="0.35">
      <c r="A1" s="14"/>
      <c r="B1" s="131"/>
      <c r="C1" s="131"/>
      <c r="D1" s="131"/>
      <c r="E1" s="14"/>
      <c r="F1" s="14"/>
      <c r="G1" s="14"/>
      <c r="H1" s="14"/>
      <c r="I1" s="14"/>
      <c r="J1" s="14"/>
      <c r="K1" s="14"/>
      <c r="L1" s="14"/>
      <c r="M1" s="14"/>
      <c r="N1" s="14"/>
      <c r="O1" s="14"/>
      <c r="P1" s="14"/>
      <c r="Q1" s="14"/>
      <c r="R1" s="14"/>
      <c r="S1" s="14"/>
      <c r="T1" s="14"/>
      <c r="U1" s="14"/>
      <c r="V1" s="14"/>
    </row>
    <row r="2" spans="1:22" ht="48" customHeight="1" thickBot="1" x14ac:dyDescent="0.35">
      <c r="A2" s="14"/>
      <c r="B2" s="133" t="s">
        <v>158</v>
      </c>
      <c r="C2" s="134"/>
      <c r="D2" s="134"/>
      <c r="E2" s="134"/>
      <c r="F2" s="134"/>
      <c r="G2" s="134"/>
      <c r="H2" s="134"/>
      <c r="I2" s="134"/>
      <c r="J2" s="134"/>
      <c r="K2" s="134"/>
      <c r="L2" s="134"/>
      <c r="M2" s="134"/>
      <c r="N2" s="134"/>
      <c r="O2" s="134"/>
      <c r="P2" s="134"/>
      <c r="Q2" s="134"/>
      <c r="R2" s="134"/>
      <c r="S2" s="134"/>
      <c r="T2" s="135"/>
      <c r="U2" s="14"/>
      <c r="V2" s="14"/>
    </row>
    <row r="3" spans="1:22" ht="18.75" hidden="1" customHeight="1" x14ac:dyDescent="0.3">
      <c r="A3" s="14"/>
      <c r="B3" s="15"/>
      <c r="C3" s="15"/>
      <c r="D3" s="15"/>
      <c r="E3" s="15"/>
      <c r="F3" s="15"/>
      <c r="G3" s="15"/>
      <c r="H3" s="15"/>
      <c r="I3" s="15"/>
      <c r="J3" s="15"/>
      <c r="K3" s="15"/>
      <c r="L3" s="15"/>
      <c r="M3" s="15"/>
      <c r="N3" s="15"/>
      <c r="O3" s="15"/>
      <c r="P3" s="15"/>
      <c r="Q3" s="15"/>
      <c r="R3" s="15"/>
      <c r="S3" s="15"/>
      <c r="T3" s="15"/>
      <c r="U3" s="14"/>
      <c r="V3" s="14"/>
    </row>
    <row r="4" spans="1:22" ht="18.75" hidden="1" customHeight="1" x14ac:dyDescent="0.3">
      <c r="A4" s="14"/>
      <c r="B4" s="15"/>
      <c r="C4" s="15"/>
      <c r="D4" s="15"/>
      <c r="E4" s="15"/>
      <c r="F4" s="15"/>
      <c r="G4" s="15"/>
      <c r="H4" s="15"/>
      <c r="I4" s="15"/>
      <c r="J4" s="15"/>
      <c r="K4" s="15"/>
      <c r="L4" s="15"/>
      <c r="M4" s="15"/>
      <c r="N4" s="15"/>
      <c r="O4" s="15"/>
      <c r="P4" s="15"/>
      <c r="Q4" s="15"/>
      <c r="R4" s="15"/>
      <c r="S4" s="15"/>
      <c r="T4" s="15"/>
      <c r="U4" s="14"/>
      <c r="V4" s="14"/>
    </row>
    <row r="5" spans="1:22" ht="21" hidden="1" customHeight="1" thickBot="1" x14ac:dyDescent="0.35">
      <c r="A5" s="14"/>
      <c r="B5" s="14"/>
      <c r="C5" s="14"/>
      <c r="D5" s="14"/>
      <c r="E5" s="14"/>
      <c r="F5" s="14"/>
      <c r="G5" s="14"/>
      <c r="H5" s="14"/>
      <c r="I5" s="14"/>
      <c r="J5" s="14"/>
      <c r="K5" s="14"/>
      <c r="L5" s="14"/>
      <c r="M5" s="14"/>
      <c r="N5" s="14"/>
      <c r="O5" s="14"/>
      <c r="P5" s="14"/>
      <c r="Q5" s="14"/>
      <c r="R5" s="14"/>
      <c r="S5" s="14"/>
      <c r="T5" s="14"/>
      <c r="U5" s="14"/>
      <c r="V5" s="14"/>
    </row>
    <row r="6" spans="1:22" ht="31.95" customHeight="1" thickBot="1" x14ac:dyDescent="0.35">
      <c r="A6" s="26" t="s">
        <v>0</v>
      </c>
      <c r="B6" s="136" t="s">
        <v>1</v>
      </c>
      <c r="C6" s="137"/>
      <c r="D6" s="137"/>
      <c r="E6" s="137"/>
      <c r="F6" s="137"/>
      <c r="G6" s="137"/>
      <c r="H6" s="137"/>
      <c r="I6" s="137"/>
      <c r="J6" s="137"/>
      <c r="K6" s="137"/>
      <c r="L6" s="137"/>
      <c r="M6" s="137"/>
      <c r="N6" s="137"/>
      <c r="O6" s="137"/>
      <c r="P6" s="137"/>
      <c r="Q6" s="17"/>
      <c r="R6" s="17"/>
      <c r="S6" s="10">
        <v>0</v>
      </c>
      <c r="T6" s="11">
        <v>2</v>
      </c>
      <c r="U6" s="14"/>
      <c r="V6" s="14"/>
    </row>
    <row r="7" spans="1:22" ht="42" customHeight="1" thickBot="1" x14ac:dyDescent="0.35">
      <c r="A7" s="14"/>
      <c r="B7" s="138" t="s">
        <v>2</v>
      </c>
      <c r="C7" s="139"/>
      <c r="D7" s="139"/>
      <c r="E7" s="139"/>
      <c r="F7" s="140"/>
      <c r="G7" s="141" t="s">
        <v>3</v>
      </c>
      <c r="H7" s="141"/>
      <c r="I7" s="141"/>
      <c r="J7" s="141"/>
      <c r="K7" s="141"/>
      <c r="L7" s="141"/>
      <c r="M7" s="141"/>
      <c r="N7" s="141"/>
      <c r="O7" s="141"/>
      <c r="P7" s="142"/>
      <c r="Q7" s="12">
        <v>2</v>
      </c>
      <c r="R7" s="12">
        <v>0</v>
      </c>
      <c r="S7" s="12">
        <v>2</v>
      </c>
      <c r="T7" s="13">
        <v>6</v>
      </c>
      <c r="U7" s="14"/>
      <c r="V7" s="14"/>
    </row>
    <row r="8" spans="1:22" ht="30" customHeight="1" x14ac:dyDescent="0.3">
      <c r="A8" s="14"/>
      <c r="B8" s="143" t="s">
        <v>4</v>
      </c>
      <c r="C8" s="144" t="s">
        <v>5</v>
      </c>
      <c r="D8" s="144"/>
      <c r="E8" s="144"/>
      <c r="F8" s="144" t="s">
        <v>6</v>
      </c>
      <c r="G8" s="144"/>
      <c r="H8" s="144"/>
      <c r="I8" s="144"/>
      <c r="J8" s="144"/>
      <c r="K8" s="144"/>
      <c r="L8" s="144"/>
      <c r="M8" s="144"/>
      <c r="N8" s="144"/>
      <c r="O8" s="144"/>
      <c r="P8" s="144" t="s">
        <v>7</v>
      </c>
      <c r="Q8" s="144" t="s">
        <v>8</v>
      </c>
      <c r="R8" s="144"/>
      <c r="S8" s="144"/>
      <c r="T8" s="144"/>
      <c r="U8" s="14"/>
      <c r="V8" s="14"/>
    </row>
    <row r="9" spans="1:22" ht="85.95" customHeight="1" x14ac:dyDescent="0.3">
      <c r="A9" s="14"/>
      <c r="B9" s="143"/>
      <c r="C9" s="31" t="s">
        <v>9</v>
      </c>
      <c r="D9" s="31" t="s">
        <v>10</v>
      </c>
      <c r="E9" s="31" t="s">
        <v>11</v>
      </c>
      <c r="F9" s="31" t="s">
        <v>12</v>
      </c>
      <c r="G9" s="31" t="s">
        <v>13</v>
      </c>
      <c r="H9" s="31" t="s">
        <v>14</v>
      </c>
      <c r="I9" s="31" t="s">
        <v>15</v>
      </c>
      <c r="J9" s="31" t="s">
        <v>16</v>
      </c>
      <c r="K9" s="31" t="s">
        <v>17</v>
      </c>
      <c r="L9" s="31" t="s">
        <v>18</v>
      </c>
      <c r="M9" s="31" t="s">
        <v>19</v>
      </c>
      <c r="N9" s="31" t="s">
        <v>20</v>
      </c>
      <c r="O9" s="31" t="s">
        <v>21</v>
      </c>
      <c r="P9" s="144"/>
      <c r="Q9" s="144"/>
      <c r="R9" s="144"/>
      <c r="S9" s="144"/>
      <c r="T9" s="144"/>
      <c r="U9" s="14"/>
      <c r="V9" s="14"/>
    </row>
    <row r="10" spans="1:22" ht="36" customHeight="1" x14ac:dyDescent="0.3">
      <c r="A10" s="14"/>
      <c r="B10" s="117">
        <f t="shared" ref="B10:B19" si="0">ROW()-9</f>
        <v>1</v>
      </c>
      <c r="C10" s="28" t="s">
        <v>22</v>
      </c>
      <c r="D10" s="28">
        <v>123456789</v>
      </c>
      <c r="E10" s="28" t="s">
        <v>23</v>
      </c>
      <c r="F10" s="27">
        <v>2026</v>
      </c>
      <c r="G10" s="27" t="s">
        <v>56</v>
      </c>
      <c r="H10" s="111">
        <f>IF(AND(F10="",G10=""),0,IF(OR(F10="",G10=""),NA(),IF(SUMIFS(Katsayılar!$D$8:$D$59,Katsayılar!$B$8:$B$59,F10,Katsayılar!$C$8:$C$59,IF(IF(ISNUMBER(G10),MATCH(G10,AyNumaralari,0),MATCH(TRIM(G10),AySecenekleri,0))&lt;=6,"Ocak","Temmuz"))&gt;0,SUMIFS(Katsayılar!$D$8:$D$59,Katsayılar!$B$8:$B$59,F10,Katsayılar!$C$8:$C$59,IF(IF(ISNUMBER(G10),MATCH(G10,AyNumaralari,0),MATCH(TRIM(G10),AySecenekleri,0))&lt;=6,"Ocak","Temmuz")),NA())))</f>
        <v>1.3878710000000001</v>
      </c>
      <c r="I10" s="29">
        <v>0</v>
      </c>
      <c r="J10" s="27">
        <v>500</v>
      </c>
      <c r="K10" s="27">
        <v>1</v>
      </c>
      <c r="L10" s="27">
        <v>250</v>
      </c>
      <c r="M10" s="27">
        <v>2</v>
      </c>
      <c r="N10" s="30">
        <f>H10*I10</f>
        <v>0</v>
      </c>
      <c r="O10" s="30">
        <f t="shared" ref="O10:O19" si="1">H10*(J10*K10+L10*M10)</f>
        <v>1387.8710000000001</v>
      </c>
      <c r="P10" s="32">
        <f>N10+O10</f>
        <v>1387.8710000000001</v>
      </c>
      <c r="Q10" s="132"/>
      <c r="R10" s="132"/>
      <c r="S10" s="132"/>
      <c r="T10" s="132"/>
      <c r="U10" s="14"/>
      <c r="V10" s="14"/>
    </row>
    <row r="11" spans="1:22" ht="36" customHeight="1" x14ac:dyDescent="0.3">
      <c r="A11" s="14"/>
      <c r="B11" s="117">
        <f t="shared" si="0"/>
        <v>2</v>
      </c>
      <c r="C11" s="28"/>
      <c r="D11" s="28"/>
      <c r="E11" s="28"/>
      <c r="F11" s="27"/>
      <c r="G11" s="27"/>
      <c r="H11" s="111">
        <f>IF(AND(F11="",G11=""),0,IF(OR(F11="",G11=""),NA(),IF(SUMIFS(Katsayılar!$D$8:$D$59,Katsayılar!$B$8:$B$59,F11,Katsayılar!$C$8:$C$59,IF(IF(ISNUMBER(G11),MATCH(G11,AyNumaralari,0),MATCH(TRIM(G11),AySecenekleri,0))&lt;=6,"Ocak","Temmuz"))&gt;0,SUMIFS(Katsayılar!$D$8:$D$59,Katsayılar!$B$8:$B$59,F11,Katsayılar!$C$8:$C$59,IF(IF(ISNUMBER(G11),MATCH(G11,AyNumaralari,0),MATCH(TRIM(G11),AySecenekleri,0))&lt;=6,"Ocak","Temmuz")),NA())))</f>
        <v>0</v>
      </c>
      <c r="I11" s="29">
        <v>2273</v>
      </c>
      <c r="J11" s="27">
        <v>500</v>
      </c>
      <c r="K11" s="27">
        <v>2</v>
      </c>
      <c r="L11" s="27">
        <v>250</v>
      </c>
      <c r="M11" s="27">
        <v>2</v>
      </c>
      <c r="N11" s="30">
        <f t="shared" ref="N11:N19" si="2">H11*I11</f>
        <v>0</v>
      </c>
      <c r="O11" s="30">
        <f t="shared" si="1"/>
        <v>0</v>
      </c>
      <c r="P11" s="32">
        <f t="shared" ref="P11:P19" si="3">N11+O11</f>
        <v>0</v>
      </c>
      <c r="Q11" s="132"/>
      <c r="R11" s="132"/>
      <c r="S11" s="132"/>
      <c r="T11" s="132"/>
      <c r="U11" s="14"/>
      <c r="V11" s="14"/>
    </row>
    <row r="12" spans="1:22" ht="36" customHeight="1" x14ac:dyDescent="0.3">
      <c r="A12" s="14"/>
      <c r="B12" s="117">
        <f t="shared" si="0"/>
        <v>3</v>
      </c>
      <c r="C12" s="28"/>
      <c r="D12" s="28"/>
      <c r="E12" s="28"/>
      <c r="F12" s="27"/>
      <c r="G12" s="27"/>
      <c r="H12" s="111">
        <f>IF(AND(F12="",G12=""),0,IF(OR(F12="",G12=""),NA(),IF(SUMIFS(Katsayılar!$D$8:$D$59,Katsayılar!$B$8:$B$59,F12,Katsayılar!$C$8:$C$59,IF(IF(ISNUMBER(G12),MATCH(G12,AyNumaralari,0),MATCH(TRIM(G12),AySecenekleri,0))&lt;=6,"Ocak","Temmuz"))&gt;0,SUMIFS(Katsayılar!$D$8:$D$59,Katsayılar!$B$8:$B$59,F12,Katsayılar!$C$8:$C$59,IF(IF(ISNUMBER(G12),MATCH(G12,AyNumaralari,0),MATCH(TRIM(G12),AySecenekleri,0))&lt;=6,"Ocak","Temmuz")),NA())))</f>
        <v>0</v>
      </c>
      <c r="I12" s="29"/>
      <c r="J12" s="27">
        <v>500</v>
      </c>
      <c r="K12" s="27">
        <v>0</v>
      </c>
      <c r="L12" s="27">
        <v>250</v>
      </c>
      <c r="M12" s="27">
        <v>0</v>
      </c>
      <c r="N12" s="30">
        <f t="shared" si="2"/>
        <v>0</v>
      </c>
      <c r="O12" s="30">
        <f t="shared" si="1"/>
        <v>0</v>
      </c>
      <c r="P12" s="32">
        <f t="shared" si="3"/>
        <v>0</v>
      </c>
      <c r="Q12" s="132"/>
      <c r="R12" s="132"/>
      <c r="S12" s="132"/>
      <c r="T12" s="132"/>
      <c r="U12" s="14"/>
      <c r="V12" s="14"/>
    </row>
    <row r="13" spans="1:22" ht="36" customHeight="1" x14ac:dyDescent="0.3">
      <c r="A13" s="14"/>
      <c r="B13" s="117">
        <f t="shared" si="0"/>
        <v>4</v>
      </c>
      <c r="C13" s="28"/>
      <c r="D13" s="28"/>
      <c r="E13" s="28"/>
      <c r="F13" s="27"/>
      <c r="G13" s="27"/>
      <c r="H13" s="111">
        <f>IF(AND(F13="",G13=""),0,IF(OR(F13="",G13=""),NA(),IF(SUMIFS(Katsayılar!$D$8:$D$59,Katsayılar!$B$8:$B$59,F13,Katsayılar!$C$8:$C$59,IF(IF(ISNUMBER(G13),MATCH(G13,AyNumaralari,0),MATCH(TRIM(G13),AySecenekleri,0))&lt;=6,"Ocak","Temmuz"))&gt;0,SUMIFS(Katsayılar!$D$8:$D$59,Katsayılar!$B$8:$B$59,F13,Katsayılar!$C$8:$C$59,IF(IF(ISNUMBER(G13),MATCH(G13,AyNumaralari,0),MATCH(TRIM(G13),AySecenekleri,0))&lt;=6,"Ocak","Temmuz")),NA())))</f>
        <v>0</v>
      </c>
      <c r="I13" s="29"/>
      <c r="J13" s="27">
        <v>500</v>
      </c>
      <c r="K13" s="27">
        <v>0</v>
      </c>
      <c r="L13" s="27">
        <v>250</v>
      </c>
      <c r="M13" s="27">
        <v>0</v>
      </c>
      <c r="N13" s="30">
        <f t="shared" si="2"/>
        <v>0</v>
      </c>
      <c r="O13" s="30">
        <f t="shared" si="1"/>
        <v>0</v>
      </c>
      <c r="P13" s="32">
        <f t="shared" si="3"/>
        <v>0</v>
      </c>
      <c r="Q13" s="132"/>
      <c r="R13" s="132"/>
      <c r="S13" s="132"/>
      <c r="T13" s="132"/>
      <c r="U13" s="14"/>
      <c r="V13" s="14"/>
    </row>
    <row r="14" spans="1:22" ht="36" customHeight="1" x14ac:dyDescent="0.3">
      <c r="A14" s="14"/>
      <c r="B14" s="117">
        <f t="shared" si="0"/>
        <v>5</v>
      </c>
      <c r="C14" s="28"/>
      <c r="D14" s="28"/>
      <c r="E14" s="28"/>
      <c r="F14" s="27"/>
      <c r="G14" s="27"/>
      <c r="H14" s="111">
        <f>IF(AND(F14="",G14=""),0,IF(OR(F14="",G14=""),NA(),IF(SUMIFS(Katsayılar!$D$8:$D$59,Katsayılar!$B$8:$B$59,F14,Katsayılar!$C$8:$C$59,IF(IF(ISNUMBER(G14),MATCH(G14,AyNumaralari,0),MATCH(TRIM(G14),AySecenekleri,0))&lt;=6,"Ocak","Temmuz"))&gt;0,SUMIFS(Katsayılar!$D$8:$D$59,Katsayılar!$B$8:$B$59,F14,Katsayılar!$C$8:$C$59,IF(IF(ISNUMBER(G14),MATCH(G14,AyNumaralari,0),MATCH(TRIM(G14),AySecenekleri,0))&lt;=6,"Ocak","Temmuz")),NA())))</f>
        <v>0</v>
      </c>
      <c r="I14" s="29"/>
      <c r="J14" s="27">
        <v>500</v>
      </c>
      <c r="K14" s="27">
        <v>0</v>
      </c>
      <c r="L14" s="27">
        <v>250</v>
      </c>
      <c r="M14" s="27">
        <v>0</v>
      </c>
      <c r="N14" s="30">
        <f t="shared" si="2"/>
        <v>0</v>
      </c>
      <c r="O14" s="30">
        <f t="shared" si="1"/>
        <v>0</v>
      </c>
      <c r="P14" s="32">
        <f t="shared" si="3"/>
        <v>0</v>
      </c>
      <c r="Q14" s="132"/>
      <c r="R14" s="132"/>
      <c r="S14" s="132"/>
      <c r="T14" s="132"/>
      <c r="U14" s="14"/>
      <c r="V14" s="14"/>
    </row>
    <row r="15" spans="1:22" ht="36" customHeight="1" x14ac:dyDescent="0.3">
      <c r="A15" s="14"/>
      <c r="B15" s="117">
        <f t="shared" si="0"/>
        <v>6</v>
      </c>
      <c r="C15" s="28"/>
      <c r="D15" s="28"/>
      <c r="E15" s="28"/>
      <c r="F15" s="27"/>
      <c r="G15" s="27"/>
      <c r="H15" s="111">
        <f>IF(AND(F15="",G15=""),0,IF(OR(F15="",G15=""),NA(),IF(SUMIFS(Katsayılar!$D$8:$D$59,Katsayılar!$B$8:$B$59,F15,Katsayılar!$C$8:$C$59,IF(IF(ISNUMBER(G15),MATCH(G15,AyNumaralari,0),MATCH(TRIM(G15),AySecenekleri,0))&lt;=6,"Ocak","Temmuz"))&gt;0,SUMIFS(Katsayılar!$D$8:$D$59,Katsayılar!$B$8:$B$59,F15,Katsayılar!$C$8:$C$59,IF(IF(ISNUMBER(G15),MATCH(G15,AyNumaralari,0),MATCH(TRIM(G15),AySecenekleri,0))&lt;=6,"Ocak","Temmuz")),NA())))</f>
        <v>0</v>
      </c>
      <c r="I15" s="29"/>
      <c r="J15" s="27">
        <v>500</v>
      </c>
      <c r="K15" s="27">
        <v>0</v>
      </c>
      <c r="L15" s="27">
        <v>250</v>
      </c>
      <c r="M15" s="27">
        <v>0</v>
      </c>
      <c r="N15" s="30">
        <f>H15*I15</f>
        <v>0</v>
      </c>
      <c r="O15" s="30">
        <f t="shared" si="1"/>
        <v>0</v>
      </c>
      <c r="P15" s="32">
        <f t="shared" si="3"/>
        <v>0</v>
      </c>
      <c r="Q15" s="132"/>
      <c r="R15" s="132"/>
      <c r="S15" s="132"/>
      <c r="T15" s="132"/>
      <c r="U15" s="14"/>
      <c r="V15" s="14"/>
    </row>
    <row r="16" spans="1:22" ht="36" customHeight="1" x14ac:dyDescent="0.3">
      <c r="A16" s="14"/>
      <c r="B16" s="117">
        <f t="shared" si="0"/>
        <v>7</v>
      </c>
      <c r="C16" s="28"/>
      <c r="D16" s="28"/>
      <c r="E16" s="28"/>
      <c r="F16" s="27"/>
      <c r="G16" s="27"/>
      <c r="H16" s="111">
        <f>IF(AND(F16="",G16=""),0,IF(OR(F16="",G16=""),NA(),IF(SUMIFS(Katsayılar!$D$8:$D$59,Katsayılar!$B$8:$B$59,F16,Katsayılar!$C$8:$C$59,IF(IF(ISNUMBER(G16),MATCH(G16,AyNumaralari,0),MATCH(TRIM(G16),AySecenekleri,0))&lt;=6,"Ocak","Temmuz"))&gt;0,SUMIFS(Katsayılar!$D$8:$D$59,Katsayılar!$B$8:$B$59,F16,Katsayılar!$C$8:$C$59,IF(IF(ISNUMBER(G16),MATCH(G16,AyNumaralari,0),MATCH(TRIM(G16),AySecenekleri,0))&lt;=6,"Ocak","Temmuz")),NA())))</f>
        <v>0</v>
      </c>
      <c r="I16" s="29"/>
      <c r="J16" s="27">
        <v>500</v>
      </c>
      <c r="K16" s="27">
        <v>0</v>
      </c>
      <c r="L16" s="27">
        <v>250</v>
      </c>
      <c r="M16" s="27">
        <v>0</v>
      </c>
      <c r="N16" s="30">
        <f t="shared" si="2"/>
        <v>0</v>
      </c>
      <c r="O16" s="30">
        <f t="shared" si="1"/>
        <v>0</v>
      </c>
      <c r="P16" s="32">
        <f t="shared" si="3"/>
        <v>0</v>
      </c>
      <c r="Q16" s="132"/>
      <c r="R16" s="132"/>
      <c r="S16" s="132"/>
      <c r="T16" s="132"/>
      <c r="U16" s="14"/>
      <c r="V16" s="14"/>
    </row>
    <row r="17" spans="1:22" ht="36" customHeight="1" x14ac:dyDescent="0.3">
      <c r="A17" s="14"/>
      <c r="B17" s="117">
        <f t="shared" si="0"/>
        <v>8</v>
      </c>
      <c r="C17" s="28"/>
      <c r="D17" s="28"/>
      <c r="E17" s="28"/>
      <c r="F17" s="27"/>
      <c r="G17" s="27"/>
      <c r="H17" s="111">
        <f>IF(AND(F17="",G17=""),0,IF(OR(F17="",G17=""),NA(),IF(SUMIFS(Katsayılar!$D$8:$D$59,Katsayılar!$B$8:$B$59,F17,Katsayılar!$C$8:$C$59,IF(IF(ISNUMBER(G17),MATCH(G17,AyNumaralari,0),MATCH(TRIM(G17),AySecenekleri,0))&lt;=6,"Ocak","Temmuz"))&gt;0,SUMIFS(Katsayılar!$D$8:$D$59,Katsayılar!$B$8:$B$59,F17,Katsayılar!$C$8:$C$59,IF(IF(ISNUMBER(G17),MATCH(G17,AyNumaralari,0),MATCH(TRIM(G17),AySecenekleri,0))&lt;=6,"Ocak","Temmuz")),NA())))</f>
        <v>0</v>
      </c>
      <c r="I17" s="29"/>
      <c r="J17" s="27">
        <v>500</v>
      </c>
      <c r="K17" s="27">
        <v>0</v>
      </c>
      <c r="L17" s="27">
        <v>250</v>
      </c>
      <c r="M17" s="27">
        <v>0</v>
      </c>
      <c r="N17" s="30">
        <f t="shared" si="2"/>
        <v>0</v>
      </c>
      <c r="O17" s="30">
        <f t="shared" si="1"/>
        <v>0</v>
      </c>
      <c r="P17" s="32">
        <f t="shared" si="3"/>
        <v>0</v>
      </c>
      <c r="Q17" s="132"/>
      <c r="R17" s="132"/>
      <c r="S17" s="132"/>
      <c r="T17" s="132"/>
      <c r="U17" s="14"/>
      <c r="V17" s="14"/>
    </row>
    <row r="18" spans="1:22" ht="36" customHeight="1" x14ac:dyDescent="0.3">
      <c r="A18" s="14"/>
      <c r="B18" s="117">
        <f t="shared" si="0"/>
        <v>9</v>
      </c>
      <c r="C18" s="28"/>
      <c r="D18" s="28"/>
      <c r="E18" s="28"/>
      <c r="F18" s="27"/>
      <c r="G18" s="27"/>
      <c r="H18" s="111">
        <f>IF(AND(F18="",G18=""),0,IF(OR(F18="",G18=""),NA(),IF(SUMIFS(Katsayılar!$D$8:$D$59,Katsayılar!$B$8:$B$59,F18,Katsayılar!$C$8:$C$59,IF(IF(ISNUMBER(G18),MATCH(G18,AyNumaralari,0),MATCH(TRIM(G18),AySecenekleri,0))&lt;=6,"Ocak","Temmuz"))&gt;0,SUMIFS(Katsayılar!$D$8:$D$59,Katsayılar!$B$8:$B$59,F18,Katsayılar!$C$8:$C$59,IF(IF(ISNUMBER(G18),MATCH(G18,AyNumaralari,0),MATCH(TRIM(G18),AySecenekleri,0))&lt;=6,"Ocak","Temmuz")),NA())))</f>
        <v>0</v>
      </c>
      <c r="I18" s="29"/>
      <c r="J18" s="27">
        <v>500</v>
      </c>
      <c r="K18" s="27">
        <v>0</v>
      </c>
      <c r="L18" s="27">
        <v>250</v>
      </c>
      <c r="M18" s="27">
        <v>0</v>
      </c>
      <c r="N18" s="30">
        <f t="shared" si="2"/>
        <v>0</v>
      </c>
      <c r="O18" s="30">
        <f t="shared" si="1"/>
        <v>0</v>
      </c>
      <c r="P18" s="32">
        <f t="shared" si="3"/>
        <v>0</v>
      </c>
      <c r="Q18" s="132"/>
      <c r="R18" s="132"/>
      <c r="S18" s="132"/>
      <c r="T18" s="132"/>
      <c r="U18" s="14"/>
      <c r="V18" s="14"/>
    </row>
    <row r="19" spans="1:22" ht="36" customHeight="1" thickBot="1" x14ac:dyDescent="0.35">
      <c r="A19" s="14"/>
      <c r="B19" s="117">
        <f t="shared" si="0"/>
        <v>10</v>
      </c>
      <c r="C19" s="28"/>
      <c r="D19" s="28"/>
      <c r="E19" s="28"/>
      <c r="F19" s="27"/>
      <c r="G19" s="27"/>
      <c r="H19" s="111">
        <f>IF(AND(F19="",G19=""),0,IF(OR(F19="",G19=""),NA(),IF(SUMIFS(Katsayılar!$D$8:$D$59,Katsayılar!$B$8:$B$59,F19,Katsayılar!$C$8:$C$59,IF(IF(ISNUMBER(G19),MATCH(G19,AyNumaralari,0),MATCH(TRIM(G19),AySecenekleri,0))&lt;=6,"Ocak","Temmuz"))&gt;0,SUMIFS(Katsayılar!$D$8:$D$59,Katsayılar!$B$8:$B$59,F19,Katsayılar!$C$8:$C$59,IF(IF(ISNUMBER(G19),MATCH(G19,AyNumaralari,0),MATCH(TRIM(G19),AySecenekleri,0))&lt;=6,"Ocak","Temmuz")),NA())))</f>
        <v>0</v>
      </c>
      <c r="I19" s="29"/>
      <c r="J19" s="27">
        <v>500</v>
      </c>
      <c r="K19" s="27">
        <v>0</v>
      </c>
      <c r="L19" s="27">
        <v>250</v>
      </c>
      <c r="M19" s="27">
        <v>0</v>
      </c>
      <c r="N19" s="30">
        <f t="shared" si="2"/>
        <v>0</v>
      </c>
      <c r="O19" s="30">
        <f t="shared" si="1"/>
        <v>0</v>
      </c>
      <c r="P19" s="32">
        <f t="shared" si="3"/>
        <v>0</v>
      </c>
      <c r="Q19" s="132"/>
      <c r="R19" s="132"/>
      <c r="S19" s="132"/>
      <c r="T19" s="132"/>
      <c r="U19" s="14"/>
      <c r="V19" s="14"/>
    </row>
    <row r="20" spans="1:22" ht="28.05" customHeight="1" thickBot="1" x14ac:dyDescent="0.35">
      <c r="A20" s="14"/>
      <c r="B20" s="147" t="s">
        <v>27</v>
      </c>
      <c r="C20" s="148"/>
      <c r="D20" s="148"/>
      <c r="E20" s="148"/>
      <c r="F20" s="148"/>
      <c r="G20" s="148"/>
      <c r="H20" s="148"/>
      <c r="I20" s="148"/>
      <c r="J20" s="148"/>
      <c r="K20" s="148"/>
      <c r="L20" s="148"/>
      <c r="M20" s="149"/>
      <c r="N20" s="33">
        <f>SUM(N10:N19)</f>
        <v>0</v>
      </c>
      <c r="O20" s="34">
        <f>SUM(O10:O19)</f>
        <v>1387.8710000000001</v>
      </c>
      <c r="P20" s="35">
        <f>SUM(P10:P19)</f>
        <v>1387.8710000000001</v>
      </c>
      <c r="Q20" s="150"/>
      <c r="R20" s="151"/>
      <c r="S20" s="151"/>
      <c r="T20" s="152"/>
      <c r="U20" s="14"/>
      <c r="V20" s="14"/>
    </row>
    <row r="21" spans="1:22" x14ac:dyDescent="0.3">
      <c r="A21" s="14"/>
      <c r="B21" s="153" t="s">
        <v>28</v>
      </c>
      <c r="C21" s="154"/>
      <c r="D21" s="154"/>
      <c r="E21" s="154"/>
      <c r="F21" s="154"/>
      <c r="G21" s="154"/>
      <c r="H21" s="154"/>
      <c r="I21" s="154"/>
      <c r="J21" s="154"/>
      <c r="K21" s="154"/>
      <c r="L21" s="154"/>
      <c r="M21" s="154"/>
      <c r="N21" s="154"/>
      <c r="O21" s="154"/>
      <c r="P21" s="154"/>
      <c r="Q21" s="154"/>
      <c r="R21" s="154"/>
      <c r="S21" s="154"/>
      <c r="T21" s="155"/>
      <c r="U21" s="14"/>
      <c r="V21" s="14"/>
    </row>
    <row r="22" spans="1:22" ht="43.95" customHeight="1" x14ac:dyDescent="0.3">
      <c r="A22" s="14"/>
      <c r="B22" s="156"/>
      <c r="C22" s="145"/>
      <c r="D22" s="145"/>
      <c r="E22" s="145"/>
      <c r="F22" s="145"/>
      <c r="G22" s="145"/>
      <c r="H22" s="145"/>
      <c r="I22" s="145"/>
      <c r="J22" s="145"/>
      <c r="K22" s="145"/>
      <c r="L22" s="145"/>
      <c r="M22" s="145"/>
      <c r="N22" s="145"/>
      <c r="O22" s="145"/>
      <c r="P22" s="145"/>
      <c r="Q22" s="145"/>
      <c r="R22" s="145"/>
      <c r="S22" s="145"/>
      <c r="T22" s="157"/>
      <c r="U22" s="14"/>
      <c r="V22" s="14"/>
    </row>
    <row r="23" spans="1:22" ht="24.9" customHeight="1" x14ac:dyDescent="0.3">
      <c r="A23" s="14"/>
      <c r="B23" s="20"/>
      <c r="C23" s="14"/>
      <c r="D23" s="14"/>
      <c r="E23" s="14"/>
      <c r="F23" s="14"/>
      <c r="G23" s="14"/>
      <c r="H23" s="14"/>
      <c r="I23" s="21"/>
      <c r="J23" s="145" t="s">
        <v>29</v>
      </c>
      <c r="K23" s="145"/>
      <c r="L23" s="145"/>
      <c r="M23" s="145"/>
      <c r="N23" s="145"/>
      <c r="O23" s="145"/>
      <c r="P23" s="18"/>
      <c r="Q23" s="14"/>
      <c r="R23" s="14"/>
      <c r="S23" s="14"/>
      <c r="T23" s="22"/>
      <c r="U23" s="14"/>
      <c r="V23" s="14"/>
    </row>
    <row r="24" spans="1:22" ht="33.6" customHeight="1" x14ac:dyDescent="0.3">
      <c r="A24" s="14"/>
      <c r="B24" s="20"/>
      <c r="C24" s="14"/>
      <c r="D24" s="14"/>
      <c r="E24" s="14"/>
      <c r="F24" s="14"/>
      <c r="G24" s="14"/>
      <c r="H24" s="21"/>
      <c r="I24" s="21"/>
      <c r="J24" s="145" t="s">
        <v>30</v>
      </c>
      <c r="K24" s="145"/>
      <c r="L24" s="145"/>
      <c r="M24" s="145"/>
      <c r="N24" s="145"/>
      <c r="O24" s="145"/>
      <c r="P24" s="14"/>
      <c r="Q24" s="14"/>
      <c r="R24" s="14"/>
      <c r="S24" s="14"/>
      <c r="T24" s="22"/>
      <c r="U24" s="14"/>
      <c r="V24" s="14"/>
    </row>
    <row r="25" spans="1:22" ht="37.950000000000003" customHeight="1" x14ac:dyDescent="0.3">
      <c r="A25" s="14"/>
      <c r="B25" s="20"/>
      <c r="C25" s="14"/>
      <c r="D25" s="14"/>
      <c r="E25" s="14"/>
      <c r="F25" s="14"/>
      <c r="G25" s="14"/>
      <c r="H25" s="145" t="s">
        <v>31</v>
      </c>
      <c r="I25" s="145"/>
      <c r="J25" s="14" t="s">
        <v>32</v>
      </c>
      <c r="K25" s="14"/>
      <c r="L25" s="14"/>
      <c r="M25" s="14"/>
      <c r="N25" s="14"/>
      <c r="O25" s="14"/>
      <c r="P25" s="14"/>
      <c r="Q25" s="14"/>
      <c r="R25" s="14"/>
      <c r="S25" s="14"/>
      <c r="T25" s="22"/>
      <c r="U25" s="14"/>
      <c r="V25" s="14"/>
    </row>
    <row r="26" spans="1:22" ht="24.9" customHeight="1" x14ac:dyDescent="0.3">
      <c r="A26" s="14"/>
      <c r="B26" s="20"/>
      <c r="C26" s="14"/>
      <c r="D26" s="14"/>
      <c r="E26" s="14"/>
      <c r="F26" s="14"/>
      <c r="G26" s="14"/>
      <c r="H26" s="145" t="s">
        <v>33</v>
      </c>
      <c r="I26" s="145"/>
      <c r="J26" s="146" t="s">
        <v>32</v>
      </c>
      <c r="K26" s="146"/>
      <c r="L26" s="146"/>
      <c r="M26" s="146"/>
      <c r="N26" s="146"/>
      <c r="O26" s="146"/>
      <c r="P26" s="14"/>
      <c r="Q26" s="14"/>
      <c r="R26" s="14"/>
      <c r="S26" s="14"/>
      <c r="T26" s="22"/>
      <c r="U26" s="14"/>
      <c r="V26" s="14"/>
    </row>
    <row r="27" spans="1:22" ht="24.9" customHeight="1" x14ac:dyDescent="0.3">
      <c r="A27" s="14"/>
      <c r="B27" s="20"/>
      <c r="C27" s="14"/>
      <c r="D27" s="14"/>
      <c r="E27" s="14"/>
      <c r="F27" s="14"/>
      <c r="G27" s="14"/>
      <c r="H27" s="145" t="s">
        <v>34</v>
      </c>
      <c r="I27" s="145"/>
      <c r="J27" s="146" t="s">
        <v>32</v>
      </c>
      <c r="K27" s="146"/>
      <c r="L27" s="146"/>
      <c r="M27" s="146"/>
      <c r="N27" s="146"/>
      <c r="O27" s="146"/>
      <c r="P27" s="14"/>
      <c r="Q27" s="14"/>
      <c r="R27" s="14"/>
      <c r="S27" s="14"/>
      <c r="T27" s="22"/>
      <c r="U27" s="14"/>
      <c r="V27" s="14"/>
    </row>
    <row r="28" spans="1:22" x14ac:dyDescent="0.3">
      <c r="A28" s="14"/>
      <c r="B28" s="20"/>
      <c r="C28" s="14"/>
      <c r="D28" s="14"/>
      <c r="E28" s="14"/>
      <c r="F28" s="14"/>
      <c r="G28" s="14"/>
      <c r="H28" s="14"/>
      <c r="I28" s="14"/>
      <c r="J28" s="14"/>
      <c r="K28" s="14"/>
      <c r="L28" s="14"/>
      <c r="M28" s="14"/>
      <c r="N28" s="14"/>
      <c r="O28" s="14"/>
      <c r="P28" s="14"/>
      <c r="Q28" s="14"/>
      <c r="R28" s="14"/>
      <c r="S28" s="14"/>
      <c r="T28" s="22"/>
      <c r="U28" s="14"/>
      <c r="V28" s="14"/>
    </row>
    <row r="29" spans="1:22" ht="15" thickBot="1" x14ac:dyDescent="0.35">
      <c r="A29" s="14"/>
      <c r="B29" s="23"/>
      <c r="C29" s="24"/>
      <c r="D29" s="24"/>
      <c r="E29" s="24"/>
      <c r="F29" s="24"/>
      <c r="G29" s="24"/>
      <c r="H29" s="24"/>
      <c r="I29" s="24"/>
      <c r="J29" s="24"/>
      <c r="K29" s="24"/>
      <c r="L29" s="24"/>
      <c r="M29" s="24"/>
      <c r="N29" s="24"/>
      <c r="O29" s="24"/>
      <c r="P29" s="24"/>
      <c r="Q29" s="24"/>
      <c r="R29" s="24"/>
      <c r="S29" s="24"/>
      <c r="T29" s="25"/>
      <c r="U29" s="14"/>
      <c r="V29" s="14"/>
    </row>
    <row r="30" spans="1:22" x14ac:dyDescent="0.3">
      <c r="A30" s="14"/>
      <c r="B30" s="14"/>
      <c r="C30" s="14"/>
      <c r="D30" s="14"/>
      <c r="E30" s="14"/>
      <c r="F30" s="14"/>
      <c r="G30" s="14"/>
      <c r="H30" s="14"/>
      <c r="I30" s="14"/>
      <c r="J30" s="14"/>
      <c r="K30" s="14"/>
      <c r="L30" s="14"/>
      <c r="M30" s="14"/>
      <c r="N30" s="14"/>
      <c r="O30" s="14"/>
      <c r="P30" s="14"/>
      <c r="Q30" s="14"/>
      <c r="R30" s="14"/>
      <c r="S30" s="14"/>
      <c r="T30" s="14"/>
      <c r="U30" s="14"/>
      <c r="V30" s="14"/>
    </row>
  </sheetData>
  <sheetProtection algorithmName="SHA-512" hashValue="OBbDNRx9cJbAAKi3M+L50lhQRVhkuLwH4xTI98EtukgC8ibP9FH0ZVwak0905r6nmDs5M+l1jnT40FUzgug3Zw==" saltValue="L5KCkEOyObAoBHUh5F8n+Q==" spinCount="100000" sheet="1" objects="1" scenarios="1" formatCells="0" formatColumns="0" formatRows="0"/>
  <mergeCells count="30">
    <mergeCell ref="H27:I27"/>
    <mergeCell ref="J27:O27"/>
    <mergeCell ref="Q17:T17"/>
    <mergeCell ref="Q15:T15"/>
    <mergeCell ref="H25:I25"/>
    <mergeCell ref="H26:I26"/>
    <mergeCell ref="J26:O26"/>
    <mergeCell ref="Q18:T18"/>
    <mergeCell ref="Q19:T19"/>
    <mergeCell ref="B20:M20"/>
    <mergeCell ref="Q20:T20"/>
    <mergeCell ref="J24:O24"/>
    <mergeCell ref="J23:O23"/>
    <mergeCell ref="B21:T22"/>
    <mergeCell ref="B1:D1"/>
    <mergeCell ref="Q16:T16"/>
    <mergeCell ref="B2:T2"/>
    <mergeCell ref="B6:P6"/>
    <mergeCell ref="B7:F7"/>
    <mergeCell ref="G7:P7"/>
    <mergeCell ref="B8:B9"/>
    <mergeCell ref="C8:E8"/>
    <mergeCell ref="F8:O8"/>
    <mergeCell ref="P8:P9"/>
    <mergeCell ref="Q8:T9"/>
    <mergeCell ref="Q10:T10"/>
    <mergeCell ref="Q11:T11"/>
    <mergeCell ref="Q12:T12"/>
    <mergeCell ref="Q13:T13"/>
    <mergeCell ref="Q14:T14"/>
  </mergeCells>
  <conditionalFormatting sqref="H10:H19">
    <cfRule type="expression" dxfId="4" priority="1" stopIfTrue="1">
      <formula>_xludf.ISNA(H10)</formula>
    </cfRule>
  </conditionalFormatting>
  <dataValidations count="2">
    <dataValidation type="list" allowBlank="1" showInputMessage="1" showErrorMessage="1" sqref="F10:F19" xr:uid="{46DB0FAD-F7DB-452B-9000-6A71CE0266D9}">
      <formula1>YilSecenekleri</formula1>
    </dataValidation>
    <dataValidation type="list" allowBlank="1" showInputMessage="1" showErrorMessage="1" sqref="G10:G19" xr:uid="{802FA4FD-8721-4305-9341-2EEA8074EF74}">
      <formula1>AySecenekleri</formula1>
    </dataValidation>
  </dataValidations>
  <printOptions horizontalCentered="1"/>
  <pageMargins left="0.25" right="0.25" top="0.22222222222222221" bottom="0.30555555555555558" header="0.3" footer="0.3"/>
  <pageSetup paperSize="9" scale="58" fitToHeight="0" orientation="landscape" r:id="rId1"/>
  <ignoredErrors>
    <ignoredError sqref="N20:P20 N10:N11 P10 N13 N12 N14:N19 P19 P11 P12 P13 P14 P15 P16 P17 P18" unlockedFormula="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ayfa3">
    <tabColor rgb="FF315B7E"/>
    <pageSetUpPr fitToPage="1"/>
  </sheetPr>
  <dimension ref="A1:AH37"/>
  <sheetViews>
    <sheetView showGridLines="0" zoomScale="85" zoomScaleNormal="85" zoomScaleSheetLayoutView="85" workbookViewId="0">
      <pane ySplit="5" topLeftCell="A6" activePane="bottomLeft" state="frozenSplit"/>
      <selection pane="bottomLeft"/>
    </sheetView>
  </sheetViews>
  <sheetFormatPr defaultColWidth="27.88671875" defaultRowHeight="19.8" x14ac:dyDescent="0.4"/>
  <cols>
    <col min="1" max="1" width="5.33203125" style="7" customWidth="1"/>
    <col min="2" max="2" width="5.77734375" style="8" customWidth="1"/>
    <col min="3" max="3" width="22.77734375" style="7" customWidth="1"/>
    <col min="4" max="4" width="19.77734375" style="7" customWidth="1"/>
    <col min="5" max="5" width="18.77734375" style="7" customWidth="1"/>
    <col min="6" max="7" width="10.77734375" style="7" customWidth="1"/>
    <col min="8" max="8" width="12.77734375" style="7" customWidth="1"/>
    <col min="9" max="9" width="9.77734375" style="7" customWidth="1"/>
    <col min="10" max="13" width="12.77734375" style="7" customWidth="1"/>
    <col min="14" max="26" width="13.77734375" style="7" customWidth="1"/>
    <col min="27" max="27" width="16.77734375" style="7" customWidth="1"/>
    <col min="28" max="28" width="16.77734375" style="7" hidden="1" customWidth="1"/>
    <col min="29" max="16384" width="27.88671875" style="7"/>
  </cols>
  <sheetData>
    <row r="1" spans="1:34" ht="36" customHeight="1" thickBot="1" x14ac:dyDescent="0.35">
      <c r="A1" s="14"/>
      <c r="B1" s="131"/>
      <c r="C1" s="131"/>
      <c r="D1" s="131"/>
      <c r="E1" s="14"/>
      <c r="F1" s="14"/>
      <c r="G1" s="14"/>
      <c r="H1" s="14"/>
      <c r="I1" s="14"/>
      <c r="J1" s="14"/>
      <c r="K1" s="14"/>
      <c r="L1" s="14"/>
      <c r="M1" s="14"/>
      <c r="N1" s="14"/>
      <c r="O1" s="14"/>
      <c r="P1" s="14"/>
      <c r="Q1" s="14"/>
      <c r="R1" s="14"/>
      <c r="S1" s="14"/>
      <c r="T1" s="14"/>
      <c r="U1" s="14"/>
      <c r="V1" s="14"/>
      <c r="W1" s="14"/>
      <c r="X1" s="14"/>
      <c r="Y1" s="14"/>
      <c r="Z1" s="14"/>
      <c r="AA1" s="14"/>
      <c r="AB1" s="14"/>
      <c r="AC1" s="160" t="s">
        <v>159</v>
      </c>
      <c r="AD1" s="160"/>
      <c r="AE1" s="160"/>
      <c r="AF1" s="160"/>
      <c r="AG1" s="160"/>
      <c r="AH1" s="160"/>
    </row>
    <row r="2" spans="1:34" ht="31.95" customHeight="1" thickBot="1" x14ac:dyDescent="0.35">
      <c r="A2" s="26" t="s">
        <v>0</v>
      </c>
      <c r="B2" s="136" t="s">
        <v>1</v>
      </c>
      <c r="C2" s="137"/>
      <c r="D2" s="137"/>
      <c r="E2" s="137"/>
      <c r="F2" s="137"/>
      <c r="G2" s="137"/>
      <c r="H2" s="137"/>
      <c r="I2" s="137"/>
      <c r="J2" s="137"/>
      <c r="K2" s="137"/>
      <c r="L2" s="137"/>
      <c r="M2" s="137"/>
      <c r="N2" s="137"/>
      <c r="O2" s="137"/>
      <c r="P2" s="137"/>
      <c r="Q2" s="137"/>
      <c r="R2" s="137"/>
      <c r="S2" s="137"/>
      <c r="T2" s="137"/>
      <c r="U2" s="137"/>
      <c r="V2" s="137"/>
      <c r="W2" s="137"/>
      <c r="X2" s="137"/>
      <c r="Y2" s="137"/>
      <c r="Z2" s="137"/>
      <c r="AA2" s="161"/>
      <c r="AB2" s="14"/>
      <c r="AC2" s="160"/>
      <c r="AD2" s="160"/>
      <c r="AE2" s="160"/>
      <c r="AF2" s="160"/>
      <c r="AG2" s="160"/>
      <c r="AH2" s="160"/>
    </row>
    <row r="3" spans="1:34" ht="14.4" thickBot="1" x14ac:dyDescent="0.35">
      <c r="A3" s="14"/>
      <c r="B3" s="138" t="s">
        <v>2</v>
      </c>
      <c r="C3" s="139"/>
      <c r="D3" s="139"/>
      <c r="E3" s="139"/>
      <c r="F3" s="139"/>
      <c r="G3" s="139"/>
      <c r="H3" s="139"/>
      <c r="I3" s="139"/>
      <c r="J3" s="139"/>
      <c r="K3" s="139"/>
      <c r="L3" s="139"/>
      <c r="M3" s="139"/>
      <c r="N3" s="139"/>
      <c r="O3" s="139"/>
      <c r="P3" s="139"/>
      <c r="Q3" s="139"/>
      <c r="R3" s="139"/>
      <c r="S3" s="139"/>
      <c r="T3" s="139"/>
      <c r="U3" s="139"/>
      <c r="V3" s="139"/>
      <c r="W3" s="139"/>
      <c r="X3" s="139"/>
      <c r="Y3" s="139"/>
      <c r="Z3" s="44" t="s">
        <v>35</v>
      </c>
      <c r="AA3" s="45" t="s">
        <v>143</v>
      </c>
      <c r="AB3" s="14"/>
      <c r="AC3" s="160"/>
      <c r="AD3" s="160"/>
      <c r="AE3" s="160"/>
      <c r="AF3" s="160"/>
      <c r="AG3" s="160"/>
      <c r="AH3" s="160"/>
    </row>
    <row r="4" spans="1:34" ht="30" customHeight="1" thickBot="1" x14ac:dyDescent="0.35">
      <c r="A4" s="14"/>
      <c r="B4" s="143" t="s">
        <v>4</v>
      </c>
      <c r="C4" s="144" t="s">
        <v>5</v>
      </c>
      <c r="D4" s="144"/>
      <c r="E4" s="144"/>
      <c r="F4" s="144"/>
      <c r="G4" s="144"/>
      <c r="H4" s="144"/>
      <c r="I4" s="144"/>
      <c r="J4" s="144" t="s">
        <v>36</v>
      </c>
      <c r="K4" s="144"/>
      <c r="L4" s="144"/>
      <c r="M4" s="144"/>
      <c r="N4" s="144" t="s">
        <v>37</v>
      </c>
      <c r="O4" s="144"/>
      <c r="P4" s="144"/>
      <c r="Q4" s="144"/>
      <c r="R4" s="144"/>
      <c r="S4" s="144"/>
      <c r="T4" s="144" t="s">
        <v>38</v>
      </c>
      <c r="U4" s="144"/>
      <c r="V4" s="144"/>
      <c r="W4" s="144"/>
      <c r="X4" s="144"/>
      <c r="Y4" s="144"/>
      <c r="Z4" s="144"/>
      <c r="AA4" s="144" t="s">
        <v>39</v>
      </c>
      <c r="AB4" s="159" t="s">
        <v>175</v>
      </c>
      <c r="AC4" s="160"/>
      <c r="AD4" s="160"/>
      <c r="AE4" s="160"/>
      <c r="AF4" s="160"/>
      <c r="AG4" s="160"/>
      <c r="AH4" s="160"/>
    </row>
    <row r="5" spans="1:34" ht="85.95" customHeight="1" thickBot="1" x14ac:dyDescent="0.35">
      <c r="A5" s="14"/>
      <c r="B5" s="143"/>
      <c r="C5" s="31" t="s">
        <v>9</v>
      </c>
      <c r="D5" s="31" t="s">
        <v>10</v>
      </c>
      <c r="E5" s="31" t="s">
        <v>11</v>
      </c>
      <c r="F5" s="31" t="s">
        <v>12</v>
      </c>
      <c r="G5" s="31" t="s">
        <v>13</v>
      </c>
      <c r="H5" s="31" t="s">
        <v>14</v>
      </c>
      <c r="I5" s="31" t="s">
        <v>40</v>
      </c>
      <c r="J5" s="31" t="s">
        <v>41</v>
      </c>
      <c r="K5" s="31" t="s">
        <v>42</v>
      </c>
      <c r="L5" s="31" t="s">
        <v>43</v>
      </c>
      <c r="M5" s="31" t="s">
        <v>44</v>
      </c>
      <c r="N5" s="31" t="s">
        <v>45</v>
      </c>
      <c r="O5" s="31" t="s">
        <v>46</v>
      </c>
      <c r="P5" s="31" t="s">
        <v>47</v>
      </c>
      <c r="Q5" s="31" t="s">
        <v>48</v>
      </c>
      <c r="R5" s="31" t="s">
        <v>95</v>
      </c>
      <c r="S5" s="31" t="s">
        <v>144</v>
      </c>
      <c r="T5" s="31" t="s">
        <v>49</v>
      </c>
      <c r="U5" s="31" t="s">
        <v>95</v>
      </c>
      <c r="V5" s="31" t="s">
        <v>50</v>
      </c>
      <c r="W5" s="31" t="s">
        <v>144</v>
      </c>
      <c r="X5" s="31" t="s">
        <v>51</v>
      </c>
      <c r="Y5" s="31" t="s">
        <v>52</v>
      </c>
      <c r="Z5" s="31" t="s">
        <v>53</v>
      </c>
      <c r="AA5" s="144"/>
      <c r="AB5" s="159"/>
      <c r="AC5" s="160"/>
      <c r="AD5" s="160"/>
      <c r="AE5" s="160"/>
      <c r="AF5" s="160"/>
      <c r="AG5" s="160"/>
      <c r="AH5" s="160"/>
    </row>
    <row r="6" spans="1:34" ht="52.05" customHeight="1" thickBot="1" x14ac:dyDescent="0.35">
      <c r="A6" s="14"/>
      <c r="B6" s="117">
        <f t="shared" ref="B6:B17" si="0">ROW()-5</f>
        <v>1</v>
      </c>
      <c r="C6" s="28" t="s">
        <v>22</v>
      </c>
      <c r="D6" s="28">
        <v>123456789</v>
      </c>
      <c r="E6" s="28" t="s">
        <v>23</v>
      </c>
      <c r="F6" s="27">
        <v>2026</v>
      </c>
      <c r="G6" s="27" t="s">
        <v>56</v>
      </c>
      <c r="H6" s="111">
        <f>IF(AND(F6="",G6=""),0,IF(OR(F6="",G6=""),NA(),IF(SUMIFS(Katsayılar!$D$8:$D$59,Katsayılar!$B$8:$B$59,F6,Katsayılar!$C$8:$C$59,IF(IF(ISNUMBER(G6),MATCH(G6,AyNumaralari,0),MATCH(TRIM(G6),AySecenekleri,0))&lt;=6,"Ocak","Temmuz"))&gt;0,SUMIFS(Katsayılar!$D$8:$D$59,Katsayılar!$B$8:$B$59,F6,Katsayılar!$C$8:$C$59,IF(IF(ISNUMBER(G6),MATCH(G6,AyNumaralari,0),MATCH(TRIM(G6),AySecenekleri,0))&lt;=6,"Ocak","Temmuz")),NA())))</f>
        <v>1.3878710000000001</v>
      </c>
      <c r="I6" s="27">
        <v>2</v>
      </c>
      <c r="J6" s="27">
        <v>800</v>
      </c>
      <c r="K6" s="27">
        <v>20</v>
      </c>
      <c r="L6" s="27">
        <v>10</v>
      </c>
      <c r="M6" s="27">
        <v>575</v>
      </c>
      <c r="N6" s="30">
        <f>H6*J6*(I6/30)</f>
        <v>74.019786666666676</v>
      </c>
      <c r="O6" s="30">
        <f>(9500*H6)*K6%*(I6/30)</f>
        <v>175.79699333333338</v>
      </c>
      <c r="P6" s="30">
        <f>(9500*H6)*L6%*(I6/30)</f>
        <v>87.898496666666688</v>
      </c>
      <c r="Q6" s="30">
        <f t="shared" ref="Q6:Q17" si="1">AB6*M6*(I6/30)</f>
        <v>16.872071666666667</v>
      </c>
      <c r="R6" s="30">
        <f>(O6+N6)*7.5%</f>
        <v>18.736258500000002</v>
      </c>
      <c r="S6" s="30">
        <f>(O6+N6)*12%</f>
        <v>29.978013600000004</v>
      </c>
      <c r="T6" s="30">
        <f>(O6+N6)*5%</f>
        <v>12.490839000000003</v>
      </c>
      <c r="U6" s="30">
        <f>(O6+N6)*7.5%</f>
        <v>18.736258500000002</v>
      </c>
      <c r="V6" s="30">
        <f>(O6+N6)*9%</f>
        <v>22.483510200000005</v>
      </c>
      <c r="W6" s="30">
        <f>S6</f>
        <v>29.978013600000004</v>
      </c>
      <c r="X6" s="30">
        <f>T6+U6+V6+W6</f>
        <v>83.688621300000023</v>
      </c>
      <c r="Y6" s="30">
        <f>(N6+O6+P6+Q6)*0.00759</f>
        <v>2.6913179738500008</v>
      </c>
      <c r="Z6" s="30">
        <f>N6*0.15</f>
        <v>11.102968000000001</v>
      </c>
      <c r="AA6" s="32">
        <f>N6+O6+P6+Q6-T6-V6-Y6-Z6</f>
        <v>305.81871315948342</v>
      </c>
      <c r="AB6" s="112">
        <f>IF(AND(F6="",G6=""),0,IF(OR(F6="",G6=""),NA(),IF(SUMIFS(Katsayılar!$E$8:$E$59,Katsayılar!$B$8:$B$59,F6,Katsayılar!$C$8:$C$59,IF(IF(ISNUMBER(G6),MATCH(G6,AyNumaralari,0),MATCH(TRIM(G6),AySecenekleri,0))&lt;=6,"Ocak","Temmuz"))&gt;0,SUMIFS(Katsayılar!$E$8:$E$59,Katsayılar!$B$8:$B$59,F6,Katsayılar!$C$8:$C$59,IF(IF(ISNUMBER(G6),MATCH(G6,AyNumaralari,0),MATCH(TRIM(G6),AySecenekleri,0))&lt;=6,"Ocak","Temmuz")),NA())))</f>
        <v>0.440141</v>
      </c>
      <c r="AC6" s="160"/>
      <c r="AD6" s="160"/>
      <c r="AE6" s="160"/>
      <c r="AF6" s="160"/>
      <c r="AG6" s="160"/>
      <c r="AH6" s="160"/>
    </row>
    <row r="7" spans="1:34" ht="52.05" customHeight="1" thickBot="1" x14ac:dyDescent="0.35">
      <c r="A7" s="14"/>
      <c r="B7" s="117">
        <f t="shared" si="0"/>
        <v>2</v>
      </c>
      <c r="C7" s="28"/>
      <c r="D7" s="28"/>
      <c r="E7" s="28"/>
      <c r="F7" s="27"/>
      <c r="G7" s="27"/>
      <c r="H7" s="111">
        <f>IF(AND(F7="",G7=""),0,IF(OR(F7="",G7=""),NA(),IF(SUMIFS(Katsayılar!$D$8:$D$59,Katsayılar!$B$8:$B$59,F7,Katsayılar!$C$8:$C$59,IF(IF(ISNUMBER(G7),MATCH(G7,AyNumaralari,0),MATCH(TRIM(G7),AySecenekleri,0))&lt;=6,"Ocak","Temmuz"))&gt;0,SUMIFS(Katsayılar!$D$8:$D$59,Katsayılar!$B$8:$B$59,F7,Katsayılar!$C$8:$C$59,IF(IF(ISNUMBER(G7),MATCH(G7,AyNumaralari,0),MATCH(TRIM(G7),AySecenekleri,0))&lt;=6,"Ocak","Temmuz")),NA())))</f>
        <v>0</v>
      </c>
      <c r="I7" s="27"/>
      <c r="J7" s="27"/>
      <c r="K7" s="27"/>
      <c r="L7" s="27"/>
      <c r="M7" s="27"/>
      <c r="N7" s="30">
        <f>H7*J7*(I7/30)</f>
        <v>0</v>
      </c>
      <c r="O7" s="30">
        <f>(9500*H7)*K7%*(I7/30)</f>
        <v>0</v>
      </c>
      <c r="P7" s="30">
        <f t="shared" ref="P7:P17" si="2">(9500*H7)*L7%*(I7/30)</f>
        <v>0</v>
      </c>
      <c r="Q7" s="30">
        <f t="shared" si="1"/>
        <v>0</v>
      </c>
      <c r="R7" s="30">
        <f t="shared" ref="R7:R17" si="3">(O7+N7)*7.5%</f>
        <v>0</v>
      </c>
      <c r="S7" s="30">
        <f t="shared" ref="S7:S17" si="4">(O7+N7)*12%</f>
        <v>0</v>
      </c>
      <c r="T7" s="30">
        <f t="shared" ref="T7:T17" si="5">(O7+N7)*5%</f>
        <v>0</v>
      </c>
      <c r="U7" s="30">
        <f t="shared" ref="U7:U17" si="6">(O7+N7)*7.5%</f>
        <v>0</v>
      </c>
      <c r="V7" s="30">
        <f t="shared" ref="V7:V17" si="7">(O7+N7)*9%</f>
        <v>0</v>
      </c>
      <c r="W7" s="30">
        <f t="shared" ref="W7:W17" si="8">S7</f>
        <v>0</v>
      </c>
      <c r="X7" s="30">
        <f t="shared" ref="X7:X17" si="9">T7+U7+V7+W7</f>
        <v>0</v>
      </c>
      <c r="Y7" s="30">
        <f t="shared" ref="Y7:Y17" si="10">(N7+O7+P7+Q7)*0.00759</f>
        <v>0</v>
      </c>
      <c r="Z7" s="30">
        <f t="shared" ref="Z7:Z17" si="11">N7*0.15</f>
        <v>0</v>
      </c>
      <c r="AA7" s="32">
        <f t="shared" ref="AA7:AA17" si="12">N7+O7+P7+Q7-T7-V7-Y7-Z7</f>
        <v>0</v>
      </c>
      <c r="AB7" s="112">
        <f>IF(AND(F7="",G7=""),0,IF(OR(F7="",G7=""),NA(),IF(SUMIFS(Katsayılar!$E$8:$E$59,Katsayılar!$B$8:$B$59,F7,Katsayılar!$C$8:$C$59,IF(IF(ISNUMBER(G7),MATCH(G7,AyNumaralari,0),MATCH(TRIM(G7),AySecenekleri,0))&lt;=6,"Ocak","Temmuz"))&gt;0,SUMIFS(Katsayılar!$E$8:$E$59,Katsayılar!$B$8:$B$59,F7,Katsayılar!$C$8:$C$59,IF(IF(ISNUMBER(G7),MATCH(G7,AyNumaralari,0),MATCH(TRIM(G7),AySecenekleri,0))&lt;=6,"Ocak","Temmuz")),NA())))</f>
        <v>0</v>
      </c>
      <c r="AC7" s="160"/>
      <c r="AD7" s="160"/>
      <c r="AE7" s="160"/>
      <c r="AF7" s="160"/>
      <c r="AG7" s="160"/>
      <c r="AH7" s="160"/>
    </row>
    <row r="8" spans="1:34" ht="52.05" customHeight="1" thickBot="1" x14ac:dyDescent="0.35">
      <c r="A8" s="14"/>
      <c r="B8" s="117">
        <f t="shared" si="0"/>
        <v>3</v>
      </c>
      <c r="C8" s="28"/>
      <c r="D8" s="28"/>
      <c r="E8" s="28"/>
      <c r="F8" s="27"/>
      <c r="G8" s="27"/>
      <c r="H8" s="111">
        <f>IF(AND(F8="",G8=""),0,IF(OR(F8="",G8=""),NA(),IF(SUMIFS(Katsayılar!$D$8:$D$59,Katsayılar!$B$8:$B$59,F8,Katsayılar!$C$8:$C$59,IF(IF(ISNUMBER(G8),MATCH(G8,AyNumaralari,0),MATCH(TRIM(G8),AySecenekleri,0))&lt;=6,"Ocak","Temmuz"))&gt;0,SUMIFS(Katsayılar!$D$8:$D$59,Katsayılar!$B$8:$B$59,F8,Katsayılar!$C$8:$C$59,IF(IF(ISNUMBER(G8),MATCH(G8,AyNumaralari,0),MATCH(TRIM(G8),AySecenekleri,0))&lt;=6,"Ocak","Temmuz")),NA())))</f>
        <v>0</v>
      </c>
      <c r="I8" s="27"/>
      <c r="J8" s="27"/>
      <c r="K8" s="27"/>
      <c r="L8" s="27"/>
      <c r="M8" s="27"/>
      <c r="N8" s="30">
        <f t="shared" ref="N8:N14" si="13">H8*J8*(I8/30)</f>
        <v>0</v>
      </c>
      <c r="O8" s="30">
        <f t="shared" ref="O8:O16" si="14">(9500*H8)*K8%*(I8/30)</f>
        <v>0</v>
      </c>
      <c r="P8" s="30">
        <f t="shared" si="2"/>
        <v>0</v>
      </c>
      <c r="Q8" s="30">
        <f t="shared" si="1"/>
        <v>0</v>
      </c>
      <c r="R8" s="30">
        <f t="shared" si="3"/>
        <v>0</v>
      </c>
      <c r="S8" s="30">
        <f t="shared" si="4"/>
        <v>0</v>
      </c>
      <c r="T8" s="30">
        <f t="shared" si="5"/>
        <v>0</v>
      </c>
      <c r="U8" s="30">
        <f t="shared" si="6"/>
        <v>0</v>
      </c>
      <c r="V8" s="30">
        <f t="shared" si="7"/>
        <v>0</v>
      </c>
      <c r="W8" s="30">
        <f t="shared" si="8"/>
        <v>0</v>
      </c>
      <c r="X8" s="30">
        <f t="shared" si="9"/>
        <v>0</v>
      </c>
      <c r="Y8" s="30">
        <f t="shared" si="10"/>
        <v>0</v>
      </c>
      <c r="Z8" s="30">
        <f t="shared" si="11"/>
        <v>0</v>
      </c>
      <c r="AA8" s="32">
        <f t="shared" si="12"/>
        <v>0</v>
      </c>
      <c r="AB8" s="112">
        <f>IF(AND(F8="",G8=""),0,IF(OR(F8="",G8=""),NA(),IF(SUMIFS(Katsayılar!$E$8:$E$59,Katsayılar!$B$8:$B$59,F8,Katsayılar!$C$8:$C$59,IF(IF(ISNUMBER(G8),MATCH(G8,AyNumaralari,0),MATCH(TRIM(G8),AySecenekleri,0))&lt;=6,"Ocak","Temmuz"))&gt;0,SUMIFS(Katsayılar!$E$8:$E$59,Katsayılar!$B$8:$B$59,F8,Katsayılar!$C$8:$C$59,IF(IF(ISNUMBER(G8),MATCH(G8,AyNumaralari,0),MATCH(TRIM(G8),AySecenekleri,0))&lt;=6,"Ocak","Temmuz")),NA())))</f>
        <v>0</v>
      </c>
      <c r="AC8" s="160"/>
      <c r="AD8" s="160"/>
      <c r="AE8" s="160"/>
      <c r="AF8" s="160"/>
      <c r="AG8" s="160"/>
      <c r="AH8" s="160"/>
    </row>
    <row r="9" spans="1:34" ht="52.05" customHeight="1" thickBot="1" x14ac:dyDescent="0.35">
      <c r="A9" s="14"/>
      <c r="B9" s="117">
        <f t="shared" si="0"/>
        <v>4</v>
      </c>
      <c r="C9" s="28"/>
      <c r="D9" s="28"/>
      <c r="E9" s="28"/>
      <c r="F9" s="27"/>
      <c r="G9" s="27"/>
      <c r="H9" s="111">
        <f>IF(AND(F9="",G9=""),0,IF(OR(F9="",G9=""),NA(),IF(SUMIFS(Katsayılar!$D$8:$D$59,Katsayılar!$B$8:$B$59,F9,Katsayılar!$C$8:$C$59,IF(IF(ISNUMBER(G9),MATCH(G9,AyNumaralari,0),MATCH(TRIM(G9),AySecenekleri,0))&lt;=6,"Ocak","Temmuz"))&gt;0,SUMIFS(Katsayılar!$D$8:$D$59,Katsayılar!$B$8:$B$59,F9,Katsayılar!$C$8:$C$59,IF(IF(ISNUMBER(G9),MATCH(G9,AyNumaralari,0),MATCH(TRIM(G9),AySecenekleri,0))&lt;=6,"Ocak","Temmuz")),NA())))</f>
        <v>0</v>
      </c>
      <c r="I9" s="27"/>
      <c r="J9" s="27"/>
      <c r="K9" s="27"/>
      <c r="L9" s="27"/>
      <c r="M9" s="27"/>
      <c r="N9" s="30">
        <f t="shared" si="13"/>
        <v>0</v>
      </c>
      <c r="O9" s="30">
        <f t="shared" si="14"/>
        <v>0</v>
      </c>
      <c r="P9" s="30">
        <f t="shared" si="2"/>
        <v>0</v>
      </c>
      <c r="Q9" s="30">
        <f t="shared" si="1"/>
        <v>0</v>
      </c>
      <c r="R9" s="30">
        <f t="shared" si="3"/>
        <v>0</v>
      </c>
      <c r="S9" s="30">
        <f t="shared" si="4"/>
        <v>0</v>
      </c>
      <c r="T9" s="30">
        <f t="shared" si="5"/>
        <v>0</v>
      </c>
      <c r="U9" s="30">
        <f t="shared" si="6"/>
        <v>0</v>
      </c>
      <c r="V9" s="30">
        <f t="shared" si="7"/>
        <v>0</v>
      </c>
      <c r="W9" s="30">
        <f t="shared" si="8"/>
        <v>0</v>
      </c>
      <c r="X9" s="30">
        <f t="shared" si="9"/>
        <v>0</v>
      </c>
      <c r="Y9" s="30">
        <f t="shared" si="10"/>
        <v>0</v>
      </c>
      <c r="Z9" s="30">
        <f t="shared" si="11"/>
        <v>0</v>
      </c>
      <c r="AA9" s="32">
        <f t="shared" si="12"/>
        <v>0</v>
      </c>
      <c r="AB9" s="112">
        <f>IF(AND(F9="",G9=""),0,IF(OR(F9="",G9=""),NA(),IF(SUMIFS(Katsayılar!$E$8:$E$59,Katsayılar!$B$8:$B$59,F9,Katsayılar!$C$8:$C$59,IF(IF(ISNUMBER(G9),MATCH(G9,AyNumaralari,0),MATCH(TRIM(G9),AySecenekleri,0))&lt;=6,"Ocak","Temmuz"))&gt;0,SUMIFS(Katsayılar!$E$8:$E$59,Katsayılar!$B$8:$B$59,F9,Katsayılar!$C$8:$C$59,IF(IF(ISNUMBER(G9),MATCH(G9,AyNumaralari,0),MATCH(TRIM(G9),AySecenekleri,0))&lt;=6,"Ocak","Temmuz")),NA())))</f>
        <v>0</v>
      </c>
      <c r="AC9" s="160"/>
      <c r="AD9" s="160"/>
      <c r="AE9" s="160"/>
      <c r="AF9" s="160"/>
      <c r="AG9" s="160"/>
      <c r="AH9" s="160"/>
    </row>
    <row r="10" spans="1:34" ht="52.05" customHeight="1" thickBot="1" x14ac:dyDescent="0.35">
      <c r="A10" s="14"/>
      <c r="B10" s="117">
        <f t="shared" si="0"/>
        <v>5</v>
      </c>
      <c r="C10" s="28"/>
      <c r="D10" s="28"/>
      <c r="E10" s="28"/>
      <c r="F10" s="27"/>
      <c r="G10" s="27"/>
      <c r="H10" s="111">
        <f>IF(AND(F10="",G10=""),0,IF(OR(F10="",G10=""),NA(),IF(SUMIFS(Katsayılar!$D$8:$D$59,Katsayılar!$B$8:$B$59,F10,Katsayılar!$C$8:$C$59,IF(IF(ISNUMBER(G10),MATCH(G10,AyNumaralari,0),MATCH(TRIM(G10),AySecenekleri,0))&lt;=6,"Ocak","Temmuz"))&gt;0,SUMIFS(Katsayılar!$D$8:$D$59,Katsayılar!$B$8:$B$59,F10,Katsayılar!$C$8:$C$59,IF(IF(ISNUMBER(G10),MATCH(G10,AyNumaralari,0),MATCH(TRIM(G10),AySecenekleri,0))&lt;=6,"Ocak","Temmuz")),NA())))</f>
        <v>0</v>
      </c>
      <c r="I10" s="27"/>
      <c r="J10" s="27"/>
      <c r="K10" s="27"/>
      <c r="L10" s="27"/>
      <c r="M10" s="27"/>
      <c r="N10" s="30">
        <f t="shared" si="13"/>
        <v>0</v>
      </c>
      <c r="O10" s="30">
        <f t="shared" si="14"/>
        <v>0</v>
      </c>
      <c r="P10" s="30">
        <f t="shared" si="2"/>
        <v>0</v>
      </c>
      <c r="Q10" s="30">
        <f t="shared" si="1"/>
        <v>0</v>
      </c>
      <c r="R10" s="30">
        <f t="shared" si="3"/>
        <v>0</v>
      </c>
      <c r="S10" s="30">
        <f t="shared" si="4"/>
        <v>0</v>
      </c>
      <c r="T10" s="30">
        <f t="shared" si="5"/>
        <v>0</v>
      </c>
      <c r="U10" s="30">
        <f t="shared" si="6"/>
        <v>0</v>
      </c>
      <c r="V10" s="30">
        <f t="shared" si="7"/>
        <v>0</v>
      </c>
      <c r="W10" s="30">
        <f t="shared" si="8"/>
        <v>0</v>
      </c>
      <c r="X10" s="30">
        <f t="shared" si="9"/>
        <v>0</v>
      </c>
      <c r="Y10" s="30">
        <f t="shared" si="10"/>
        <v>0</v>
      </c>
      <c r="Z10" s="30">
        <f t="shared" si="11"/>
        <v>0</v>
      </c>
      <c r="AA10" s="32">
        <f t="shared" si="12"/>
        <v>0</v>
      </c>
      <c r="AB10" s="112">
        <f>IF(AND(F10="",G10=""),0,IF(OR(F10="",G10=""),NA(),IF(SUMIFS(Katsayılar!$E$8:$E$59,Katsayılar!$B$8:$B$59,F10,Katsayılar!$C$8:$C$59,IF(IF(ISNUMBER(G10),MATCH(G10,AyNumaralari,0),MATCH(TRIM(G10),AySecenekleri,0))&lt;=6,"Ocak","Temmuz"))&gt;0,SUMIFS(Katsayılar!$E$8:$E$59,Katsayılar!$B$8:$B$59,F10,Katsayılar!$C$8:$C$59,IF(IF(ISNUMBER(G10),MATCH(G10,AyNumaralari,0),MATCH(TRIM(G10),AySecenekleri,0))&lt;=6,"Ocak","Temmuz")),NA())))</f>
        <v>0</v>
      </c>
      <c r="AC10" s="160"/>
      <c r="AD10" s="160"/>
      <c r="AE10" s="160"/>
      <c r="AF10" s="160"/>
      <c r="AG10" s="160"/>
      <c r="AH10" s="160"/>
    </row>
    <row r="11" spans="1:34" ht="52.05" customHeight="1" thickBot="1" x14ac:dyDescent="0.35">
      <c r="A11" s="14"/>
      <c r="B11" s="117">
        <f t="shared" si="0"/>
        <v>6</v>
      </c>
      <c r="C11" s="28"/>
      <c r="D11" s="28"/>
      <c r="E11" s="28"/>
      <c r="F11" s="27"/>
      <c r="G11" s="27"/>
      <c r="H11" s="111">
        <f>IF(AND(F11="",G11=""),0,IF(OR(F11="",G11=""),NA(),IF(SUMIFS(Katsayılar!$D$8:$D$59,Katsayılar!$B$8:$B$59,F11,Katsayılar!$C$8:$C$59,IF(IF(ISNUMBER(G11),MATCH(G11,AyNumaralari,0),MATCH(TRIM(G11),AySecenekleri,0))&lt;=6,"Ocak","Temmuz"))&gt;0,SUMIFS(Katsayılar!$D$8:$D$59,Katsayılar!$B$8:$B$59,F11,Katsayılar!$C$8:$C$59,IF(IF(ISNUMBER(G11),MATCH(G11,AyNumaralari,0),MATCH(TRIM(G11),AySecenekleri,0))&lt;=6,"Ocak","Temmuz")),NA())))</f>
        <v>0</v>
      </c>
      <c r="I11" s="27"/>
      <c r="J11" s="27"/>
      <c r="K11" s="27"/>
      <c r="L11" s="27"/>
      <c r="M11" s="27"/>
      <c r="N11" s="30">
        <f t="shared" si="13"/>
        <v>0</v>
      </c>
      <c r="O11" s="30">
        <f t="shared" si="14"/>
        <v>0</v>
      </c>
      <c r="P11" s="30">
        <f t="shared" si="2"/>
        <v>0</v>
      </c>
      <c r="Q11" s="30">
        <f t="shared" si="1"/>
        <v>0</v>
      </c>
      <c r="R11" s="30">
        <f t="shared" si="3"/>
        <v>0</v>
      </c>
      <c r="S11" s="30">
        <f t="shared" si="4"/>
        <v>0</v>
      </c>
      <c r="T11" s="30">
        <f t="shared" si="5"/>
        <v>0</v>
      </c>
      <c r="U11" s="30">
        <f t="shared" si="6"/>
        <v>0</v>
      </c>
      <c r="V11" s="30">
        <f t="shared" si="7"/>
        <v>0</v>
      </c>
      <c r="W11" s="30">
        <f t="shared" si="8"/>
        <v>0</v>
      </c>
      <c r="X11" s="30">
        <f t="shared" si="9"/>
        <v>0</v>
      </c>
      <c r="Y11" s="30">
        <f t="shared" si="10"/>
        <v>0</v>
      </c>
      <c r="Z11" s="30">
        <f t="shared" si="11"/>
        <v>0</v>
      </c>
      <c r="AA11" s="32">
        <f t="shared" si="12"/>
        <v>0</v>
      </c>
      <c r="AB11" s="112">
        <f>IF(AND(F11="",G11=""),0,IF(OR(F11="",G11=""),NA(),IF(SUMIFS(Katsayılar!$E$8:$E$59,Katsayılar!$B$8:$B$59,F11,Katsayılar!$C$8:$C$59,IF(IF(ISNUMBER(G11),MATCH(G11,AyNumaralari,0),MATCH(TRIM(G11),AySecenekleri,0))&lt;=6,"Ocak","Temmuz"))&gt;0,SUMIFS(Katsayılar!$E$8:$E$59,Katsayılar!$B$8:$B$59,F11,Katsayılar!$C$8:$C$59,IF(IF(ISNUMBER(G11),MATCH(G11,AyNumaralari,0),MATCH(TRIM(G11),AySecenekleri,0))&lt;=6,"Ocak","Temmuz")),NA())))</f>
        <v>0</v>
      </c>
      <c r="AC11" s="160"/>
      <c r="AD11" s="160"/>
      <c r="AE11" s="160"/>
      <c r="AF11" s="160"/>
      <c r="AG11" s="160"/>
      <c r="AH11" s="160"/>
    </row>
    <row r="12" spans="1:34" ht="52.05" customHeight="1" thickBot="1" x14ac:dyDescent="0.35">
      <c r="A12" s="14"/>
      <c r="B12" s="117">
        <f t="shared" si="0"/>
        <v>7</v>
      </c>
      <c r="C12" s="28"/>
      <c r="D12" s="28"/>
      <c r="E12" s="28"/>
      <c r="F12" s="27"/>
      <c r="G12" s="27"/>
      <c r="H12" s="111">
        <f>IF(AND(F12="",G12=""),0,IF(OR(F12="",G12=""),NA(),IF(SUMIFS(Katsayılar!$D$8:$D$59,Katsayılar!$B$8:$B$59,F12,Katsayılar!$C$8:$C$59,IF(IF(ISNUMBER(G12),MATCH(G12,AyNumaralari,0),MATCH(TRIM(G12),AySecenekleri,0))&lt;=6,"Ocak","Temmuz"))&gt;0,SUMIFS(Katsayılar!$D$8:$D$59,Katsayılar!$B$8:$B$59,F12,Katsayılar!$C$8:$C$59,IF(IF(ISNUMBER(G12),MATCH(G12,AyNumaralari,0),MATCH(TRIM(G12),AySecenekleri,0))&lt;=6,"Ocak","Temmuz")),NA())))</f>
        <v>0</v>
      </c>
      <c r="I12" s="27"/>
      <c r="J12" s="27"/>
      <c r="K12" s="27"/>
      <c r="L12" s="27"/>
      <c r="M12" s="27"/>
      <c r="N12" s="30">
        <f t="shared" si="13"/>
        <v>0</v>
      </c>
      <c r="O12" s="30">
        <f t="shared" si="14"/>
        <v>0</v>
      </c>
      <c r="P12" s="30">
        <f t="shared" si="2"/>
        <v>0</v>
      </c>
      <c r="Q12" s="30">
        <f t="shared" si="1"/>
        <v>0</v>
      </c>
      <c r="R12" s="30">
        <f t="shared" si="3"/>
        <v>0</v>
      </c>
      <c r="S12" s="30">
        <f t="shared" si="4"/>
        <v>0</v>
      </c>
      <c r="T12" s="30">
        <f t="shared" si="5"/>
        <v>0</v>
      </c>
      <c r="U12" s="30">
        <f t="shared" si="6"/>
        <v>0</v>
      </c>
      <c r="V12" s="30">
        <f t="shared" si="7"/>
        <v>0</v>
      </c>
      <c r="W12" s="30">
        <f t="shared" si="8"/>
        <v>0</v>
      </c>
      <c r="X12" s="30">
        <f t="shared" si="9"/>
        <v>0</v>
      </c>
      <c r="Y12" s="30">
        <f t="shared" si="10"/>
        <v>0</v>
      </c>
      <c r="Z12" s="30">
        <f t="shared" si="11"/>
        <v>0</v>
      </c>
      <c r="AA12" s="32">
        <f t="shared" si="12"/>
        <v>0</v>
      </c>
      <c r="AB12" s="112">
        <f>IF(AND(F12="",G12=""),0,IF(OR(F12="",G12=""),NA(),IF(SUMIFS(Katsayılar!$E$8:$E$59,Katsayılar!$B$8:$B$59,F12,Katsayılar!$C$8:$C$59,IF(IF(ISNUMBER(G12),MATCH(G12,AyNumaralari,0),MATCH(TRIM(G12),AySecenekleri,0))&lt;=6,"Ocak","Temmuz"))&gt;0,SUMIFS(Katsayılar!$E$8:$E$59,Katsayılar!$B$8:$B$59,F12,Katsayılar!$C$8:$C$59,IF(IF(ISNUMBER(G12),MATCH(G12,AyNumaralari,0),MATCH(TRIM(G12),AySecenekleri,0))&lt;=6,"Ocak","Temmuz")),NA())))</f>
        <v>0</v>
      </c>
      <c r="AC12" s="160"/>
      <c r="AD12" s="160"/>
      <c r="AE12" s="160"/>
      <c r="AF12" s="160"/>
      <c r="AG12" s="160"/>
      <c r="AH12" s="160"/>
    </row>
    <row r="13" spans="1:34" ht="52.05" customHeight="1" thickBot="1" x14ac:dyDescent="0.35">
      <c r="A13" s="14"/>
      <c r="B13" s="117">
        <f t="shared" si="0"/>
        <v>8</v>
      </c>
      <c r="C13" s="28"/>
      <c r="D13" s="28"/>
      <c r="E13" s="28"/>
      <c r="F13" s="27"/>
      <c r="G13" s="27"/>
      <c r="H13" s="111">
        <f>IF(AND(F13="",G13=""),0,IF(OR(F13="",G13=""),NA(),IF(SUMIFS(Katsayılar!$D$8:$D$59,Katsayılar!$B$8:$B$59,F13,Katsayılar!$C$8:$C$59,IF(IF(ISNUMBER(G13),MATCH(G13,AyNumaralari,0),MATCH(TRIM(G13),AySecenekleri,0))&lt;=6,"Ocak","Temmuz"))&gt;0,SUMIFS(Katsayılar!$D$8:$D$59,Katsayılar!$B$8:$B$59,F13,Katsayılar!$C$8:$C$59,IF(IF(ISNUMBER(G13),MATCH(G13,AyNumaralari,0),MATCH(TRIM(G13),AySecenekleri,0))&lt;=6,"Ocak","Temmuz")),NA())))</f>
        <v>0</v>
      </c>
      <c r="I13" s="27"/>
      <c r="J13" s="27"/>
      <c r="K13" s="27"/>
      <c r="L13" s="27"/>
      <c r="M13" s="27"/>
      <c r="N13" s="30">
        <f t="shared" si="13"/>
        <v>0</v>
      </c>
      <c r="O13" s="30">
        <f t="shared" si="14"/>
        <v>0</v>
      </c>
      <c r="P13" s="30">
        <f t="shared" si="2"/>
        <v>0</v>
      </c>
      <c r="Q13" s="30">
        <f t="shared" si="1"/>
        <v>0</v>
      </c>
      <c r="R13" s="30">
        <f t="shared" si="3"/>
        <v>0</v>
      </c>
      <c r="S13" s="30">
        <f t="shared" si="4"/>
        <v>0</v>
      </c>
      <c r="T13" s="30">
        <f t="shared" si="5"/>
        <v>0</v>
      </c>
      <c r="U13" s="30">
        <f t="shared" si="6"/>
        <v>0</v>
      </c>
      <c r="V13" s="30">
        <f t="shared" si="7"/>
        <v>0</v>
      </c>
      <c r="W13" s="30">
        <f t="shared" si="8"/>
        <v>0</v>
      </c>
      <c r="X13" s="30">
        <f t="shared" si="9"/>
        <v>0</v>
      </c>
      <c r="Y13" s="30">
        <f t="shared" si="10"/>
        <v>0</v>
      </c>
      <c r="Z13" s="30">
        <f t="shared" si="11"/>
        <v>0</v>
      </c>
      <c r="AA13" s="32">
        <f t="shared" si="12"/>
        <v>0</v>
      </c>
      <c r="AB13" s="112">
        <f>IF(AND(F13="",G13=""),0,IF(OR(F13="",G13=""),NA(),IF(SUMIFS(Katsayılar!$E$8:$E$59,Katsayılar!$B$8:$B$59,F13,Katsayılar!$C$8:$C$59,IF(IF(ISNUMBER(G13),MATCH(G13,AyNumaralari,0),MATCH(TRIM(G13),AySecenekleri,0))&lt;=6,"Ocak","Temmuz"))&gt;0,SUMIFS(Katsayılar!$E$8:$E$59,Katsayılar!$B$8:$B$59,F13,Katsayılar!$C$8:$C$59,IF(IF(ISNUMBER(G13),MATCH(G13,AyNumaralari,0),MATCH(TRIM(G13),AySecenekleri,0))&lt;=6,"Ocak","Temmuz")),NA())))</f>
        <v>0</v>
      </c>
      <c r="AC13" s="160"/>
      <c r="AD13" s="160"/>
      <c r="AE13" s="160"/>
      <c r="AF13" s="160"/>
      <c r="AG13" s="160"/>
      <c r="AH13" s="160"/>
    </row>
    <row r="14" spans="1:34" ht="52.05" customHeight="1" thickBot="1" x14ac:dyDescent="0.35">
      <c r="A14" s="14"/>
      <c r="B14" s="117">
        <f t="shared" si="0"/>
        <v>9</v>
      </c>
      <c r="C14" s="28"/>
      <c r="D14" s="28"/>
      <c r="E14" s="28"/>
      <c r="F14" s="27"/>
      <c r="G14" s="27"/>
      <c r="H14" s="111">
        <f>IF(AND(F14="",G14=""),0,IF(OR(F14="",G14=""),NA(),IF(SUMIFS(Katsayılar!$D$8:$D$59,Katsayılar!$B$8:$B$59,F14,Katsayılar!$C$8:$C$59,IF(IF(ISNUMBER(G14),MATCH(G14,AyNumaralari,0),MATCH(TRIM(G14),AySecenekleri,0))&lt;=6,"Ocak","Temmuz"))&gt;0,SUMIFS(Katsayılar!$D$8:$D$59,Katsayılar!$B$8:$B$59,F14,Katsayılar!$C$8:$C$59,IF(IF(ISNUMBER(G14),MATCH(G14,AyNumaralari,0),MATCH(TRIM(G14),AySecenekleri,0))&lt;=6,"Ocak","Temmuz")),NA())))</f>
        <v>0</v>
      </c>
      <c r="I14" s="27"/>
      <c r="J14" s="27"/>
      <c r="K14" s="27"/>
      <c r="L14" s="27"/>
      <c r="M14" s="27"/>
      <c r="N14" s="30">
        <f t="shared" si="13"/>
        <v>0</v>
      </c>
      <c r="O14" s="30">
        <f t="shared" si="14"/>
        <v>0</v>
      </c>
      <c r="P14" s="30">
        <f t="shared" si="2"/>
        <v>0</v>
      </c>
      <c r="Q14" s="30">
        <f t="shared" si="1"/>
        <v>0</v>
      </c>
      <c r="R14" s="30">
        <f t="shared" si="3"/>
        <v>0</v>
      </c>
      <c r="S14" s="30">
        <f t="shared" si="4"/>
        <v>0</v>
      </c>
      <c r="T14" s="30">
        <f t="shared" si="5"/>
        <v>0</v>
      </c>
      <c r="U14" s="30">
        <f t="shared" si="6"/>
        <v>0</v>
      </c>
      <c r="V14" s="30">
        <f t="shared" si="7"/>
        <v>0</v>
      </c>
      <c r="W14" s="30">
        <f t="shared" si="8"/>
        <v>0</v>
      </c>
      <c r="X14" s="30">
        <f t="shared" si="9"/>
        <v>0</v>
      </c>
      <c r="Y14" s="30">
        <f t="shared" si="10"/>
        <v>0</v>
      </c>
      <c r="Z14" s="30">
        <f t="shared" si="11"/>
        <v>0</v>
      </c>
      <c r="AA14" s="32">
        <f t="shared" si="12"/>
        <v>0</v>
      </c>
      <c r="AB14" s="112">
        <f>IF(AND(F14="",G14=""),0,IF(OR(F14="",G14=""),NA(),IF(SUMIFS(Katsayılar!$E$8:$E$59,Katsayılar!$B$8:$B$59,F14,Katsayılar!$C$8:$C$59,IF(IF(ISNUMBER(G14),MATCH(G14,AyNumaralari,0),MATCH(TRIM(G14),AySecenekleri,0))&lt;=6,"Ocak","Temmuz"))&gt;0,SUMIFS(Katsayılar!$E$8:$E$59,Katsayılar!$B$8:$B$59,F14,Katsayılar!$C$8:$C$59,IF(IF(ISNUMBER(G14),MATCH(G14,AyNumaralari,0),MATCH(TRIM(G14),AySecenekleri,0))&lt;=6,"Ocak","Temmuz")),NA())))</f>
        <v>0</v>
      </c>
      <c r="AC14" s="160"/>
      <c r="AD14" s="160"/>
      <c r="AE14" s="160"/>
      <c r="AF14" s="160"/>
      <c r="AG14" s="160"/>
      <c r="AH14" s="160"/>
    </row>
    <row r="15" spans="1:34" ht="52.05" customHeight="1" thickBot="1" x14ac:dyDescent="0.35">
      <c r="A15" s="14"/>
      <c r="B15" s="117">
        <f t="shared" si="0"/>
        <v>10</v>
      </c>
      <c r="C15" s="28"/>
      <c r="D15" s="28"/>
      <c r="E15" s="28"/>
      <c r="F15" s="27"/>
      <c r="G15" s="27"/>
      <c r="H15" s="111">
        <f>IF(AND(F15="",G15=""),0,IF(OR(F15="",G15=""),NA(),IF(SUMIFS(Katsayılar!$D$8:$D$59,Katsayılar!$B$8:$B$59,F15,Katsayılar!$C$8:$C$59,IF(IF(ISNUMBER(G15),MATCH(G15,AyNumaralari,0),MATCH(TRIM(G15),AySecenekleri,0))&lt;=6,"Ocak","Temmuz"))&gt;0,SUMIFS(Katsayılar!$D$8:$D$59,Katsayılar!$B$8:$B$59,F15,Katsayılar!$C$8:$C$59,IF(IF(ISNUMBER(G15),MATCH(G15,AyNumaralari,0),MATCH(TRIM(G15),AySecenekleri,0))&lt;=6,"Ocak","Temmuz")),NA())))</f>
        <v>0</v>
      </c>
      <c r="I15" s="27"/>
      <c r="J15" s="27"/>
      <c r="K15" s="27"/>
      <c r="L15" s="27"/>
      <c r="M15" s="27"/>
      <c r="N15" s="30">
        <f>H15*J15*(I15/30)</f>
        <v>0</v>
      </c>
      <c r="O15" s="30">
        <f t="shared" si="14"/>
        <v>0</v>
      </c>
      <c r="P15" s="30">
        <f t="shared" si="2"/>
        <v>0</v>
      </c>
      <c r="Q15" s="30">
        <f t="shared" si="1"/>
        <v>0</v>
      </c>
      <c r="R15" s="30">
        <f t="shared" si="3"/>
        <v>0</v>
      </c>
      <c r="S15" s="30">
        <f t="shared" si="4"/>
        <v>0</v>
      </c>
      <c r="T15" s="30">
        <f t="shared" si="5"/>
        <v>0</v>
      </c>
      <c r="U15" s="30">
        <f t="shared" si="6"/>
        <v>0</v>
      </c>
      <c r="V15" s="30">
        <f t="shared" si="7"/>
        <v>0</v>
      </c>
      <c r="W15" s="30">
        <f t="shared" si="8"/>
        <v>0</v>
      </c>
      <c r="X15" s="30">
        <f t="shared" si="9"/>
        <v>0</v>
      </c>
      <c r="Y15" s="30">
        <f t="shared" si="10"/>
        <v>0</v>
      </c>
      <c r="Z15" s="30">
        <f t="shared" si="11"/>
        <v>0</v>
      </c>
      <c r="AA15" s="32">
        <f t="shared" si="12"/>
        <v>0</v>
      </c>
      <c r="AB15" s="112">
        <f>IF(AND(F15="",G15=""),0,IF(OR(F15="",G15=""),NA(),IF(SUMIFS(Katsayılar!$E$8:$E$59,Katsayılar!$B$8:$B$59,F15,Katsayılar!$C$8:$C$59,IF(IF(ISNUMBER(G15),MATCH(G15,AyNumaralari,0),MATCH(TRIM(G15),AySecenekleri,0))&lt;=6,"Ocak","Temmuz"))&gt;0,SUMIFS(Katsayılar!$E$8:$E$59,Katsayılar!$B$8:$B$59,F15,Katsayılar!$C$8:$C$59,IF(IF(ISNUMBER(G15),MATCH(G15,AyNumaralari,0),MATCH(TRIM(G15),AySecenekleri,0))&lt;=6,"Ocak","Temmuz")),NA())))</f>
        <v>0</v>
      </c>
      <c r="AC15" s="160"/>
      <c r="AD15" s="160"/>
      <c r="AE15" s="160"/>
      <c r="AF15" s="160"/>
      <c r="AG15" s="160"/>
      <c r="AH15" s="160"/>
    </row>
    <row r="16" spans="1:34" ht="52.05" customHeight="1" thickBot="1" x14ac:dyDescent="0.35">
      <c r="A16" s="14"/>
      <c r="B16" s="117">
        <f t="shared" si="0"/>
        <v>11</v>
      </c>
      <c r="C16" s="28"/>
      <c r="D16" s="28"/>
      <c r="E16" s="28"/>
      <c r="F16" s="27"/>
      <c r="G16" s="27"/>
      <c r="H16" s="111">
        <f>IF(AND(F16="",G16=""),0,IF(OR(F16="",G16=""),NA(),IF(SUMIFS(Katsayılar!$D$8:$D$59,Katsayılar!$B$8:$B$59,F16,Katsayılar!$C$8:$C$59,IF(IF(ISNUMBER(G16),MATCH(G16,AyNumaralari,0),MATCH(TRIM(G16),AySecenekleri,0))&lt;=6,"Ocak","Temmuz"))&gt;0,SUMIFS(Katsayılar!$D$8:$D$59,Katsayılar!$B$8:$B$59,F16,Katsayılar!$C$8:$C$59,IF(IF(ISNUMBER(G16),MATCH(G16,AyNumaralari,0),MATCH(TRIM(G16),AySecenekleri,0))&lt;=6,"Ocak","Temmuz")),NA())))</f>
        <v>0</v>
      </c>
      <c r="I16" s="27"/>
      <c r="J16" s="27"/>
      <c r="K16" s="27"/>
      <c r="L16" s="27"/>
      <c r="M16" s="27"/>
      <c r="N16" s="30">
        <f>H16*J16*(I16/30)</f>
        <v>0</v>
      </c>
      <c r="O16" s="30">
        <f t="shared" si="14"/>
        <v>0</v>
      </c>
      <c r="P16" s="30">
        <f t="shared" si="2"/>
        <v>0</v>
      </c>
      <c r="Q16" s="30">
        <f t="shared" si="1"/>
        <v>0</v>
      </c>
      <c r="R16" s="30">
        <f t="shared" si="3"/>
        <v>0</v>
      </c>
      <c r="S16" s="30">
        <f t="shared" si="4"/>
        <v>0</v>
      </c>
      <c r="T16" s="30">
        <f t="shared" si="5"/>
        <v>0</v>
      </c>
      <c r="U16" s="30">
        <f t="shared" si="6"/>
        <v>0</v>
      </c>
      <c r="V16" s="30">
        <f t="shared" si="7"/>
        <v>0</v>
      </c>
      <c r="W16" s="30">
        <f t="shared" si="8"/>
        <v>0</v>
      </c>
      <c r="X16" s="30">
        <f t="shared" si="9"/>
        <v>0</v>
      </c>
      <c r="Y16" s="30">
        <f t="shared" si="10"/>
        <v>0</v>
      </c>
      <c r="Z16" s="30">
        <f t="shared" si="11"/>
        <v>0</v>
      </c>
      <c r="AA16" s="32">
        <f t="shared" si="12"/>
        <v>0</v>
      </c>
      <c r="AB16" s="112">
        <f>IF(AND(F16="",G16=""),0,IF(OR(F16="",G16=""),NA(),IF(SUMIFS(Katsayılar!$E$8:$E$59,Katsayılar!$B$8:$B$59,F16,Katsayılar!$C$8:$C$59,IF(IF(ISNUMBER(G16),MATCH(G16,AyNumaralari,0),MATCH(TRIM(G16),AySecenekleri,0))&lt;=6,"Ocak","Temmuz"))&gt;0,SUMIFS(Katsayılar!$E$8:$E$59,Katsayılar!$B$8:$B$59,F16,Katsayılar!$C$8:$C$59,IF(IF(ISNUMBER(G16),MATCH(G16,AyNumaralari,0),MATCH(TRIM(G16),AySecenekleri,0))&lt;=6,"Ocak","Temmuz")),NA())))</f>
        <v>0</v>
      </c>
      <c r="AC16" s="160"/>
      <c r="AD16" s="160"/>
      <c r="AE16" s="160"/>
      <c r="AF16" s="160"/>
      <c r="AG16" s="160"/>
      <c r="AH16" s="160"/>
    </row>
    <row r="17" spans="1:34" ht="52.05" customHeight="1" thickBot="1" x14ac:dyDescent="0.35">
      <c r="A17" s="14"/>
      <c r="B17" s="117">
        <f t="shared" si="0"/>
        <v>12</v>
      </c>
      <c r="C17" s="28"/>
      <c r="D17" s="28"/>
      <c r="E17" s="28"/>
      <c r="F17" s="27"/>
      <c r="G17" s="27"/>
      <c r="H17" s="111">
        <f>IF(AND(F17="",G17=""),0,IF(OR(F17="",G17=""),NA(),IF(SUMIFS(Katsayılar!$D$8:$D$59,Katsayılar!$B$8:$B$59,F17,Katsayılar!$C$8:$C$59,IF(IF(ISNUMBER(G17),MATCH(G17,AyNumaralari,0),MATCH(TRIM(G17),AySecenekleri,0))&lt;=6,"Ocak","Temmuz"))&gt;0,SUMIFS(Katsayılar!$D$8:$D$59,Katsayılar!$B$8:$B$59,F17,Katsayılar!$C$8:$C$59,IF(IF(ISNUMBER(G17),MATCH(G17,AyNumaralari,0),MATCH(TRIM(G17),AySecenekleri,0))&lt;=6,"Ocak","Temmuz")),NA())))</f>
        <v>0</v>
      </c>
      <c r="I17" s="27"/>
      <c r="J17" s="27"/>
      <c r="K17" s="27"/>
      <c r="L17" s="27"/>
      <c r="M17" s="27"/>
      <c r="N17" s="30">
        <f>H17*J17*(I17/30)</f>
        <v>0</v>
      </c>
      <c r="O17" s="30">
        <f>(9500*H17)*K17%*(I17/30)</f>
        <v>0</v>
      </c>
      <c r="P17" s="30">
        <f t="shared" si="2"/>
        <v>0</v>
      </c>
      <c r="Q17" s="30">
        <f t="shared" si="1"/>
        <v>0</v>
      </c>
      <c r="R17" s="30">
        <f t="shared" si="3"/>
        <v>0</v>
      </c>
      <c r="S17" s="30">
        <f t="shared" si="4"/>
        <v>0</v>
      </c>
      <c r="T17" s="30">
        <f t="shared" si="5"/>
        <v>0</v>
      </c>
      <c r="U17" s="30">
        <f t="shared" si="6"/>
        <v>0</v>
      </c>
      <c r="V17" s="30">
        <f t="shared" si="7"/>
        <v>0</v>
      </c>
      <c r="W17" s="30">
        <f t="shared" si="8"/>
        <v>0</v>
      </c>
      <c r="X17" s="30">
        <f t="shared" si="9"/>
        <v>0</v>
      </c>
      <c r="Y17" s="30">
        <f t="shared" si="10"/>
        <v>0</v>
      </c>
      <c r="Z17" s="30">
        <f t="shared" si="11"/>
        <v>0</v>
      </c>
      <c r="AA17" s="32">
        <f t="shared" si="12"/>
        <v>0</v>
      </c>
      <c r="AB17" s="112">
        <f>IF(AND(F17="",G17=""),0,IF(OR(F17="",G17=""),NA(),IF(SUMIFS(Katsayılar!$E$8:$E$59,Katsayılar!$B$8:$B$59,F17,Katsayılar!$C$8:$C$59,IF(IF(ISNUMBER(G17),MATCH(G17,AyNumaralari,0),MATCH(TRIM(G17),AySecenekleri,0))&lt;=6,"Ocak","Temmuz"))&gt;0,SUMIFS(Katsayılar!$E$8:$E$59,Katsayılar!$B$8:$B$59,F17,Katsayılar!$C$8:$C$59,IF(IF(ISNUMBER(G17),MATCH(G17,AyNumaralari,0),MATCH(TRIM(G17),AySecenekleri,0))&lt;=6,"Ocak","Temmuz")),NA())))</f>
        <v>0</v>
      </c>
      <c r="AC17" s="160"/>
      <c r="AD17" s="160"/>
      <c r="AE17" s="160"/>
      <c r="AF17" s="160"/>
      <c r="AG17" s="160"/>
      <c r="AH17" s="160"/>
    </row>
    <row r="18" spans="1:34" ht="28.05" customHeight="1" thickBot="1" x14ac:dyDescent="0.35">
      <c r="A18" s="14"/>
      <c r="B18" s="162" t="s">
        <v>27</v>
      </c>
      <c r="C18" s="163"/>
      <c r="D18" s="163"/>
      <c r="E18" s="163"/>
      <c r="F18" s="163"/>
      <c r="G18" s="163"/>
      <c r="H18" s="163"/>
      <c r="I18" s="163"/>
      <c r="J18" s="163"/>
      <c r="K18" s="163"/>
      <c r="L18" s="163"/>
      <c r="M18" s="163"/>
      <c r="N18" s="48">
        <f t="shared" ref="N18:AA18" si="15">SUM(N6:N17)</f>
        <v>74.019786666666676</v>
      </c>
      <c r="O18" s="49">
        <f t="shared" si="15"/>
        <v>175.79699333333338</v>
      </c>
      <c r="P18" s="50">
        <f t="shared" si="15"/>
        <v>87.898496666666688</v>
      </c>
      <c r="Q18" s="50">
        <f t="shared" si="15"/>
        <v>16.872071666666667</v>
      </c>
      <c r="R18" s="50">
        <f>SUM(R6:R17)</f>
        <v>18.736258500000002</v>
      </c>
      <c r="S18" s="50">
        <f>SUM(S6:S17)</f>
        <v>29.978013600000004</v>
      </c>
      <c r="T18" s="50">
        <f t="shared" si="15"/>
        <v>12.490839000000003</v>
      </c>
      <c r="U18" s="50">
        <f>SUM(U6:U17)</f>
        <v>18.736258500000002</v>
      </c>
      <c r="V18" s="50">
        <f t="shared" si="15"/>
        <v>22.483510200000005</v>
      </c>
      <c r="W18" s="51">
        <f>SUM(W6:W17)</f>
        <v>29.978013600000004</v>
      </c>
      <c r="X18" s="46">
        <f>SUM(X6:X17)</f>
        <v>83.688621300000023</v>
      </c>
      <c r="Y18" s="47">
        <f>SUM(Y6:Y17)</f>
        <v>2.6913179738500008</v>
      </c>
      <c r="Z18" s="47">
        <f>SUM(Z6:Z17)</f>
        <v>11.102968000000001</v>
      </c>
      <c r="AA18" s="47">
        <f t="shared" si="15"/>
        <v>305.81871315948342</v>
      </c>
      <c r="AB18" s="14"/>
      <c r="AC18" s="160"/>
      <c r="AD18" s="160"/>
      <c r="AE18" s="160"/>
      <c r="AF18" s="160"/>
      <c r="AG18" s="160"/>
      <c r="AH18" s="160"/>
    </row>
    <row r="19" spans="1:34" ht="14.4" thickBot="1" x14ac:dyDescent="0.35">
      <c r="A19" s="14"/>
      <c r="B19" s="20"/>
      <c r="C19" s="14"/>
      <c r="D19" s="14"/>
      <c r="E19" s="14"/>
      <c r="F19" s="14"/>
      <c r="G19" s="14"/>
      <c r="H19" s="14"/>
      <c r="I19" s="14"/>
      <c r="J19" s="14"/>
      <c r="K19" s="14"/>
      <c r="L19" s="14"/>
      <c r="M19" s="14"/>
      <c r="N19" s="14"/>
      <c r="O19" s="14"/>
      <c r="P19" s="14"/>
      <c r="Q19" s="14"/>
      <c r="R19" s="14"/>
      <c r="S19" s="14"/>
      <c r="T19" s="14"/>
      <c r="U19" s="14"/>
      <c r="V19" s="14"/>
      <c r="W19" s="14"/>
      <c r="X19" s="14"/>
      <c r="Y19" s="14"/>
      <c r="Z19" s="14"/>
      <c r="AA19" s="36"/>
      <c r="AB19" s="14"/>
      <c r="AC19" s="160"/>
      <c r="AD19" s="160"/>
      <c r="AE19" s="160"/>
      <c r="AF19" s="160"/>
      <c r="AG19" s="160"/>
      <c r="AH19" s="160"/>
    </row>
    <row r="20" spans="1:34" ht="14.4" thickBot="1" x14ac:dyDescent="0.35">
      <c r="A20" s="14"/>
      <c r="B20" s="164" t="s">
        <v>64</v>
      </c>
      <c r="C20" s="158"/>
      <c r="D20" s="158"/>
      <c r="E20" s="158"/>
      <c r="F20" s="158"/>
      <c r="G20" s="158"/>
      <c r="H20" s="158"/>
      <c r="I20" s="158"/>
      <c r="J20" s="158"/>
      <c r="K20" s="158"/>
      <c r="L20" s="158"/>
      <c r="M20" s="158"/>
      <c r="N20" s="158"/>
      <c r="O20" s="158"/>
      <c r="P20" s="158"/>
      <c r="Q20" s="158"/>
      <c r="R20" s="158"/>
      <c r="S20" s="158"/>
      <c r="T20" s="158"/>
      <c r="U20" s="158"/>
      <c r="V20" s="158"/>
      <c r="W20" s="158"/>
      <c r="X20" s="158"/>
      <c r="Y20" s="18"/>
      <c r="Z20" s="18"/>
      <c r="AA20" s="19"/>
      <c r="AB20" s="14"/>
      <c r="AC20" s="160"/>
      <c r="AD20" s="160"/>
      <c r="AE20" s="160"/>
      <c r="AF20" s="160"/>
      <c r="AG20" s="160"/>
      <c r="AH20" s="160"/>
    </row>
    <row r="21" spans="1:34" ht="14.4" thickBot="1" x14ac:dyDescent="0.35">
      <c r="A21" s="14"/>
      <c r="B21" s="20"/>
      <c r="C21" s="14"/>
      <c r="D21" s="14"/>
      <c r="E21" s="14"/>
      <c r="F21" s="14"/>
      <c r="G21" s="14"/>
      <c r="H21" s="14"/>
      <c r="I21" s="14"/>
      <c r="J21" s="21"/>
      <c r="K21" s="145"/>
      <c r="L21" s="145"/>
      <c r="M21" s="145"/>
      <c r="N21" s="145"/>
      <c r="O21" s="145"/>
      <c r="P21" s="145"/>
      <c r="Q21" s="145"/>
      <c r="R21" s="145"/>
      <c r="S21" s="145"/>
      <c r="T21" s="145"/>
      <c r="U21" s="145"/>
      <c r="V21" s="145"/>
      <c r="W21" s="145"/>
      <c r="X21" s="145"/>
      <c r="Y21" s="18"/>
      <c r="Z21" s="18"/>
      <c r="AA21" s="19"/>
      <c r="AB21" s="14"/>
      <c r="AC21" s="160"/>
      <c r="AD21" s="160"/>
      <c r="AE21" s="160"/>
      <c r="AF21" s="160"/>
      <c r="AG21" s="160"/>
      <c r="AH21" s="160"/>
    </row>
    <row r="22" spans="1:34" ht="14.4" thickBot="1" x14ac:dyDescent="0.35">
      <c r="A22" s="14"/>
      <c r="B22" s="20"/>
      <c r="C22" s="14"/>
      <c r="D22" s="14"/>
      <c r="E22" s="14"/>
      <c r="F22" s="14"/>
      <c r="G22" s="14"/>
      <c r="H22" s="14"/>
      <c r="I22" s="14"/>
      <c r="J22" s="26" t="s">
        <v>29</v>
      </c>
      <c r="K22" s="158"/>
      <c r="L22" s="158"/>
      <c r="M22" s="158"/>
      <c r="N22" s="158"/>
      <c r="O22" s="38"/>
      <c r="P22" s="38"/>
      <c r="Q22" s="38"/>
      <c r="R22" s="38"/>
      <c r="S22" s="38"/>
      <c r="T22" s="38"/>
      <c r="U22" s="38"/>
      <c r="V22" s="38"/>
      <c r="W22" s="38" t="s">
        <v>65</v>
      </c>
      <c r="X22" s="158"/>
      <c r="Y22" s="158"/>
      <c r="Z22" s="158"/>
      <c r="AA22" s="39"/>
      <c r="AB22" s="14"/>
      <c r="AC22" s="160"/>
      <c r="AD22" s="160"/>
      <c r="AE22" s="160"/>
      <c r="AF22" s="160"/>
      <c r="AG22" s="160"/>
      <c r="AH22" s="160"/>
    </row>
    <row r="23" spans="1:34" ht="14.4" thickBot="1" x14ac:dyDescent="0.35">
      <c r="A23" s="14"/>
      <c r="B23" s="20"/>
      <c r="C23" s="14"/>
      <c r="D23" s="14"/>
      <c r="E23" s="14"/>
      <c r="F23" s="14"/>
      <c r="G23" s="14"/>
      <c r="H23" s="14"/>
      <c r="I23" s="26" t="s">
        <v>66</v>
      </c>
      <c r="J23" s="26"/>
      <c r="K23" s="158"/>
      <c r="L23" s="158"/>
      <c r="M23" s="158"/>
      <c r="N23" s="158"/>
      <c r="O23" s="38"/>
      <c r="P23" s="38"/>
      <c r="Q23" s="38"/>
      <c r="R23" s="38"/>
      <c r="S23" s="38"/>
      <c r="T23" s="38"/>
      <c r="U23" s="38"/>
      <c r="V23" s="40" t="s">
        <v>66</v>
      </c>
      <c r="W23" s="40"/>
      <c r="X23" s="158"/>
      <c r="Y23" s="158"/>
      <c r="Z23" s="158"/>
      <c r="AA23" s="16"/>
      <c r="AB23" s="14"/>
      <c r="AC23" s="160"/>
      <c r="AD23" s="160"/>
      <c r="AE23" s="160"/>
      <c r="AF23" s="160"/>
      <c r="AG23" s="160"/>
      <c r="AH23" s="160"/>
    </row>
    <row r="24" spans="1:34" ht="14.4" thickBot="1" x14ac:dyDescent="0.35">
      <c r="A24" s="14"/>
      <c r="B24" s="20"/>
      <c r="C24" s="14"/>
      <c r="D24" s="14"/>
      <c r="E24" s="14"/>
      <c r="F24" s="14"/>
      <c r="G24" s="14"/>
      <c r="H24" s="14"/>
      <c r="I24" s="26" t="s">
        <v>67</v>
      </c>
      <c r="J24" s="26"/>
      <c r="K24" s="158"/>
      <c r="L24" s="158"/>
      <c r="M24" s="158"/>
      <c r="N24" s="158"/>
      <c r="O24" s="26"/>
      <c r="P24" s="26"/>
      <c r="Q24" s="26"/>
      <c r="R24" s="26"/>
      <c r="S24" s="26"/>
      <c r="T24" s="41"/>
      <c r="U24" s="26"/>
      <c r="V24" s="40" t="s">
        <v>67</v>
      </c>
      <c r="W24" s="40"/>
      <c r="X24" s="158"/>
      <c r="Y24" s="158"/>
      <c r="Z24" s="158"/>
      <c r="AA24" s="16"/>
      <c r="AB24" s="14"/>
      <c r="AC24" s="160"/>
      <c r="AD24" s="160"/>
      <c r="AE24" s="160"/>
      <c r="AF24" s="160"/>
      <c r="AG24" s="160"/>
      <c r="AH24" s="160"/>
    </row>
    <row r="25" spans="1:34" ht="14.4" thickBot="1" x14ac:dyDescent="0.35">
      <c r="A25" s="14"/>
      <c r="B25" s="20"/>
      <c r="C25" s="14"/>
      <c r="D25" s="14"/>
      <c r="E25" s="14"/>
      <c r="F25" s="14"/>
      <c r="G25" s="14"/>
      <c r="H25" s="14"/>
      <c r="I25" s="26" t="s">
        <v>68</v>
      </c>
      <c r="J25" s="26"/>
      <c r="K25" s="158"/>
      <c r="L25" s="158"/>
      <c r="M25" s="158"/>
      <c r="N25" s="158"/>
      <c r="O25" s="26"/>
      <c r="P25" s="26"/>
      <c r="Q25" s="26"/>
      <c r="R25" s="26"/>
      <c r="S25" s="26"/>
      <c r="T25" s="26"/>
      <c r="U25" s="26"/>
      <c r="V25" s="40" t="s">
        <v>68</v>
      </c>
      <c r="W25" s="40"/>
      <c r="X25" s="158"/>
      <c r="Y25" s="158"/>
      <c r="Z25" s="158"/>
      <c r="AA25" s="16"/>
      <c r="AB25" s="14"/>
      <c r="AC25" s="160"/>
      <c r="AD25" s="160"/>
      <c r="AE25" s="160"/>
      <c r="AF25" s="160"/>
      <c r="AG25" s="160"/>
      <c r="AH25" s="160"/>
    </row>
    <row r="26" spans="1:34" ht="13.8" x14ac:dyDescent="0.3">
      <c r="A26" s="14"/>
      <c r="B26" s="20"/>
      <c r="C26" s="14"/>
      <c r="D26" s="14"/>
      <c r="E26" s="14"/>
      <c r="F26" s="14"/>
      <c r="G26" s="14"/>
      <c r="H26" s="14"/>
      <c r="I26" s="26" t="s">
        <v>8</v>
      </c>
      <c r="J26" s="26"/>
      <c r="K26" s="158"/>
      <c r="L26" s="158"/>
      <c r="M26" s="158"/>
      <c r="N26" s="158"/>
      <c r="O26" s="26"/>
      <c r="P26" s="26"/>
      <c r="Q26" s="26"/>
      <c r="R26" s="26"/>
      <c r="S26" s="26"/>
      <c r="T26" s="26"/>
      <c r="U26" s="26"/>
      <c r="V26" s="40" t="s">
        <v>8</v>
      </c>
      <c r="W26" s="40"/>
      <c r="X26" s="158"/>
      <c r="Y26" s="158"/>
      <c r="Z26" s="158"/>
      <c r="AA26" s="16"/>
      <c r="AB26" s="14"/>
      <c r="AC26" s="14"/>
      <c r="AD26" s="14"/>
      <c r="AE26" s="14"/>
      <c r="AF26" s="14"/>
      <c r="AG26" s="14"/>
      <c r="AH26" s="14"/>
    </row>
    <row r="27" spans="1:34" ht="14.4" thickBot="1" x14ac:dyDescent="0.35">
      <c r="A27" s="14"/>
      <c r="B27" s="20"/>
      <c r="C27" s="14"/>
      <c r="D27" s="14"/>
      <c r="E27" s="14"/>
      <c r="F27" s="14"/>
      <c r="G27" s="14"/>
      <c r="H27" s="14"/>
      <c r="I27" s="42"/>
      <c r="J27" s="40"/>
      <c r="K27" s="38"/>
      <c r="L27" s="38"/>
      <c r="M27" s="38"/>
      <c r="N27" s="38"/>
      <c r="O27" s="26"/>
      <c r="P27" s="26"/>
      <c r="Q27" s="26"/>
      <c r="R27" s="26"/>
      <c r="S27" s="26"/>
      <c r="T27" s="26"/>
      <c r="U27" s="26"/>
      <c r="V27" s="26"/>
      <c r="W27" s="26"/>
      <c r="X27" s="38"/>
      <c r="Y27" s="38"/>
      <c r="Z27" s="38"/>
      <c r="AA27" s="16"/>
      <c r="AB27" s="14"/>
      <c r="AC27" s="14"/>
      <c r="AD27" s="14"/>
      <c r="AE27" s="14"/>
      <c r="AF27" s="14"/>
      <c r="AG27" s="14"/>
      <c r="AH27" s="14"/>
    </row>
    <row r="28" spans="1:34" ht="13.8" x14ac:dyDescent="0.3">
      <c r="A28" s="14"/>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14"/>
      <c r="AC28" s="14"/>
      <c r="AD28" s="14"/>
      <c r="AE28" s="14"/>
      <c r="AF28" s="14"/>
      <c r="AG28" s="14"/>
      <c r="AH28" s="14"/>
    </row>
    <row r="29" spans="1:34" ht="13.8" x14ac:dyDescent="0.3">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row>
    <row r="30" spans="1:34" ht="13.8" x14ac:dyDescent="0.3">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row>
    <row r="31" spans="1:34" ht="13.8" x14ac:dyDescent="0.3">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row>
    <row r="32" spans="1:34" ht="13.8" x14ac:dyDescent="0.3">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row>
    <row r="33" spans="1:34" ht="13.8" x14ac:dyDescent="0.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row>
    <row r="34" spans="1:34" ht="13.8" x14ac:dyDescent="0.3">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row>
    <row r="35" spans="1:34" ht="13.8" x14ac:dyDescent="0.3">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row>
    <row r="36" spans="1:34" ht="13.8" x14ac:dyDescent="0.3">
      <c r="A36" s="14"/>
      <c r="B36" s="14"/>
      <c r="C36" s="14"/>
      <c r="D36" s="14" t="s">
        <v>69</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row>
    <row r="37" spans="1:34" ht="13.8" x14ac:dyDescent="0.3">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row>
  </sheetData>
  <sheetProtection algorithmName="SHA-512" hashValue="wlomc2LpP3znQh7PHhGNzYSXKvO7BzHFJ8Rjv8Z+d+iwaZp3PXqswVbDr7DPSibuBpKEz43ilbWxPPXIVNJH6Q==" saltValue="QWeaP2zi7p1NWCYEgzgfnA==" spinCount="100000" sheet="1" objects="1" scenarios="1" formatCells="0" formatColumns="0" formatRows="0"/>
  <mergeCells count="25">
    <mergeCell ref="AB4:AB5"/>
    <mergeCell ref="AC1:AH25"/>
    <mergeCell ref="B2:AA2"/>
    <mergeCell ref="B3:Y3"/>
    <mergeCell ref="B4:B5"/>
    <mergeCell ref="C4:E4"/>
    <mergeCell ref="F4:I4"/>
    <mergeCell ref="J4:M4"/>
    <mergeCell ref="N4:S4"/>
    <mergeCell ref="T4:Z4"/>
    <mergeCell ref="AA4:AA5"/>
    <mergeCell ref="B18:M18"/>
    <mergeCell ref="B20:X20"/>
    <mergeCell ref="K21:X21"/>
    <mergeCell ref="K22:N22"/>
    <mergeCell ref="X22:Z22"/>
    <mergeCell ref="K23:N23"/>
    <mergeCell ref="B1:D1"/>
    <mergeCell ref="X23:Z23"/>
    <mergeCell ref="K26:N26"/>
    <mergeCell ref="X26:Z26"/>
    <mergeCell ref="K24:N24"/>
    <mergeCell ref="X24:Z24"/>
    <mergeCell ref="K25:N25"/>
    <mergeCell ref="X25:Z25"/>
  </mergeCells>
  <conditionalFormatting sqref="H6:H17">
    <cfRule type="expression" dxfId="3" priority="1" stopIfTrue="1">
      <formula>_xludf.ISNA(H6)</formula>
    </cfRule>
  </conditionalFormatting>
  <dataValidations count="2">
    <dataValidation type="list" allowBlank="1" showInputMessage="1" showErrorMessage="1" sqref="F6:F17" xr:uid="{8CACD5A7-4FDC-483E-87FD-8D6FAE412D3E}">
      <formula1>YilSecenekleri</formula1>
    </dataValidation>
    <dataValidation type="list" allowBlank="1" showInputMessage="1" showErrorMessage="1" sqref="G6:G17" xr:uid="{D7EE825A-2E7A-403F-AFEF-D53E5D746DCA}">
      <formula1>AySecenekleri</formula1>
    </dataValidation>
  </dataValidations>
  <printOptions horizontalCentered="1"/>
  <pageMargins left="0.25" right="0.25" top="0.22222222222222221" bottom="0.30555555555555558" header="0.3" footer="0.3"/>
  <pageSetup paperSize="8" scale="57" fitToHeight="0" orientation="landscape" r:id="rId1"/>
  <colBreaks count="1" manualBreakCount="1">
    <brk id="28" max="35" man="1"/>
  </colBreaks>
  <ignoredErrors>
    <ignoredError sqref="N18:AA18 N6:P6 N17:P17 N7:P7 N8:P8 N9:P9 N10:P10 N11:P11 N12:P12 N13:P13 N14:P14 N15:P15 N16:P16"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ayfa4">
    <tabColor rgb="FF315B7E"/>
    <pageSetUpPr fitToPage="1"/>
  </sheetPr>
  <dimension ref="A1:AA36"/>
  <sheetViews>
    <sheetView showGridLines="0" zoomScale="85" zoomScaleNormal="85" zoomScaleSheetLayoutView="40" workbookViewId="0">
      <pane ySplit="5" topLeftCell="A6" activePane="bottomLeft" state="frozenSplit"/>
      <selection pane="bottomLeft"/>
    </sheetView>
  </sheetViews>
  <sheetFormatPr defaultColWidth="4.6640625" defaultRowHeight="14.4" x14ac:dyDescent="0.3"/>
  <cols>
    <col min="1" max="1" width="6.44140625" style="1" customWidth="1"/>
    <col min="2" max="2" width="5.77734375" style="1" customWidth="1"/>
    <col min="3" max="3" width="22.77734375" style="1" customWidth="1"/>
    <col min="4" max="4" width="19.77734375" style="1" customWidth="1"/>
    <col min="5" max="5" width="18.77734375" style="1" customWidth="1"/>
    <col min="6" max="7" width="10.77734375" style="1" customWidth="1"/>
    <col min="8" max="8" width="12.77734375" style="1" customWidth="1"/>
    <col min="9" max="9" width="9.77734375" style="1" customWidth="1"/>
    <col min="10" max="13" width="12.77734375" style="1" customWidth="1"/>
    <col min="14" max="19" width="14.77734375" style="1" customWidth="1"/>
    <col min="20" max="20" width="16.77734375" style="1" customWidth="1"/>
    <col min="21" max="21" width="16.77734375" style="1" hidden="1" customWidth="1"/>
    <col min="22" max="26" width="4.6640625" style="1"/>
    <col min="27" max="27" width="13.33203125" style="1" customWidth="1"/>
    <col min="28" max="16384" width="4.6640625" style="1"/>
  </cols>
  <sheetData>
    <row r="1" spans="1:27" ht="36" customHeight="1" thickBot="1" x14ac:dyDescent="0.35">
      <c r="A1" s="14"/>
      <c r="B1" s="131"/>
      <c r="C1" s="131"/>
      <c r="D1" s="131"/>
      <c r="E1" s="14"/>
      <c r="F1" s="14"/>
      <c r="G1" s="14"/>
      <c r="H1" s="14"/>
      <c r="I1" s="14"/>
      <c r="J1" s="14"/>
      <c r="K1" s="14"/>
      <c r="L1" s="14"/>
      <c r="M1" s="14"/>
      <c r="N1" s="14"/>
      <c r="O1" s="14"/>
      <c r="P1" s="14"/>
      <c r="Q1" s="14"/>
      <c r="R1" s="14"/>
      <c r="S1" s="14"/>
      <c r="T1" s="14"/>
      <c r="U1" s="14"/>
      <c r="V1" s="160" t="s">
        <v>160</v>
      </c>
      <c r="W1" s="160"/>
      <c r="X1" s="160"/>
      <c r="Y1" s="160"/>
      <c r="Z1" s="160"/>
      <c r="AA1" s="160"/>
    </row>
    <row r="2" spans="1:27" ht="31.95" customHeight="1" thickBot="1" x14ac:dyDescent="0.35">
      <c r="A2" s="26" t="s">
        <v>0</v>
      </c>
      <c r="B2" s="136" t="s">
        <v>1</v>
      </c>
      <c r="C2" s="137"/>
      <c r="D2" s="137"/>
      <c r="E2" s="137"/>
      <c r="F2" s="137"/>
      <c r="G2" s="137"/>
      <c r="H2" s="137"/>
      <c r="I2" s="137"/>
      <c r="J2" s="137"/>
      <c r="K2" s="137"/>
      <c r="L2" s="137"/>
      <c r="M2" s="137"/>
      <c r="N2" s="137"/>
      <c r="O2" s="137"/>
      <c r="P2" s="137"/>
      <c r="Q2" s="137"/>
      <c r="R2" s="137"/>
      <c r="S2" s="137"/>
      <c r="T2" s="161"/>
      <c r="U2" s="14"/>
      <c r="V2" s="160"/>
      <c r="W2" s="160"/>
      <c r="X2" s="160"/>
      <c r="Y2" s="160"/>
      <c r="Z2" s="160"/>
      <c r="AA2" s="160"/>
    </row>
    <row r="3" spans="1:27" ht="15" thickBot="1" x14ac:dyDescent="0.35">
      <c r="A3" s="14"/>
      <c r="B3" s="138" t="s">
        <v>2</v>
      </c>
      <c r="C3" s="139"/>
      <c r="D3" s="139"/>
      <c r="E3" s="139"/>
      <c r="F3" s="139"/>
      <c r="G3" s="139"/>
      <c r="H3" s="139"/>
      <c r="I3" s="139"/>
      <c r="J3" s="139"/>
      <c r="K3" s="139"/>
      <c r="L3" s="139"/>
      <c r="M3" s="139"/>
      <c r="N3" s="139"/>
      <c r="O3" s="139"/>
      <c r="P3" s="139"/>
      <c r="Q3" s="139"/>
      <c r="R3" s="139"/>
      <c r="S3" s="44" t="s">
        <v>35</v>
      </c>
      <c r="T3" s="45" t="s">
        <v>143</v>
      </c>
      <c r="U3" s="14"/>
      <c r="V3" s="160"/>
      <c r="W3" s="160"/>
      <c r="X3" s="160"/>
      <c r="Y3" s="160"/>
      <c r="Z3" s="160"/>
      <c r="AA3" s="160"/>
    </row>
    <row r="4" spans="1:27" ht="30" customHeight="1" thickBot="1" x14ac:dyDescent="0.35">
      <c r="A4" s="14"/>
      <c r="B4" s="143" t="s">
        <v>4</v>
      </c>
      <c r="C4" s="144" t="s">
        <v>5</v>
      </c>
      <c r="D4" s="144"/>
      <c r="E4" s="144"/>
      <c r="F4" s="144"/>
      <c r="G4" s="144"/>
      <c r="H4" s="144"/>
      <c r="I4" s="144"/>
      <c r="J4" s="144" t="s">
        <v>36</v>
      </c>
      <c r="K4" s="144"/>
      <c r="L4" s="144"/>
      <c r="M4" s="144"/>
      <c r="N4" s="144" t="s">
        <v>37</v>
      </c>
      <c r="O4" s="144"/>
      <c r="P4" s="144"/>
      <c r="Q4" s="144"/>
      <c r="R4" s="144"/>
      <c r="S4" s="144"/>
      <c r="T4" s="144" t="s">
        <v>39</v>
      </c>
      <c r="U4" s="159" t="s">
        <v>175</v>
      </c>
      <c r="V4" s="160"/>
      <c r="W4" s="160"/>
      <c r="X4" s="160"/>
      <c r="Y4" s="160"/>
      <c r="Z4" s="160"/>
      <c r="AA4" s="160"/>
    </row>
    <row r="5" spans="1:27" s="9" customFormat="1" ht="85.95" customHeight="1" thickBot="1" x14ac:dyDescent="0.3">
      <c r="A5" s="14"/>
      <c r="B5" s="143"/>
      <c r="C5" s="31" t="s">
        <v>9</v>
      </c>
      <c r="D5" s="31" t="s">
        <v>10</v>
      </c>
      <c r="E5" s="31" t="s">
        <v>11</v>
      </c>
      <c r="F5" s="31" t="s">
        <v>12</v>
      </c>
      <c r="G5" s="31" t="s">
        <v>13</v>
      </c>
      <c r="H5" s="31" t="s">
        <v>14</v>
      </c>
      <c r="I5" s="31" t="s">
        <v>40</v>
      </c>
      <c r="J5" s="31" t="s">
        <v>41</v>
      </c>
      <c r="K5" s="31" t="s">
        <v>42</v>
      </c>
      <c r="L5" s="31" t="s">
        <v>43</v>
      </c>
      <c r="M5" s="31" t="s">
        <v>44</v>
      </c>
      <c r="N5" s="31" t="s">
        <v>45</v>
      </c>
      <c r="O5" s="31" t="s">
        <v>46</v>
      </c>
      <c r="P5" s="31" t="s">
        <v>47</v>
      </c>
      <c r="Q5" s="31" t="s">
        <v>48</v>
      </c>
      <c r="R5" s="31" t="s">
        <v>52</v>
      </c>
      <c r="S5" s="31" t="s">
        <v>53</v>
      </c>
      <c r="T5" s="144"/>
      <c r="U5" s="159"/>
      <c r="V5" s="160"/>
      <c r="W5" s="160"/>
      <c r="X5" s="160"/>
      <c r="Y5" s="160"/>
      <c r="Z5" s="160"/>
      <c r="AA5" s="160"/>
    </row>
    <row r="6" spans="1:27" ht="52.05" customHeight="1" thickBot="1" x14ac:dyDescent="0.35">
      <c r="A6" s="14"/>
      <c r="B6" s="117">
        <f t="shared" ref="B6:B17" si="0">ROW()-5</f>
        <v>1</v>
      </c>
      <c r="C6" s="28" t="s">
        <v>22</v>
      </c>
      <c r="D6" s="28">
        <v>123456789</v>
      </c>
      <c r="E6" s="28" t="s">
        <v>54</v>
      </c>
      <c r="F6" s="27">
        <v>2026</v>
      </c>
      <c r="G6" s="27" t="s">
        <v>56</v>
      </c>
      <c r="H6" s="111">
        <f>IF(AND(F6="",G6=""),0,IF(OR(F6="",G6=""),NA(),IF(SUMIFS(Katsayılar!$D$8:$D$59,Katsayılar!$B$8:$B$59,F6,Katsayılar!$C$8:$C$59,IF(IF(ISNUMBER(G6),MATCH(G6,AyNumaralari,0),MATCH(TRIM(G6),AySecenekleri,0))&lt;=6,"Ocak","Temmuz"))&gt;0,SUMIFS(Katsayılar!$D$8:$D$59,Katsayılar!$B$8:$B$59,F6,Katsayılar!$C$8:$C$59,IF(IF(ISNUMBER(G6),MATCH(G6,AyNumaralari,0),MATCH(TRIM(G6),AySecenekleri,0))&lt;=6,"Ocak","Temmuz")),NA())))</f>
        <v>1.3878710000000001</v>
      </c>
      <c r="I6" s="27">
        <v>3</v>
      </c>
      <c r="J6" s="27">
        <v>200</v>
      </c>
      <c r="K6" s="27">
        <v>15</v>
      </c>
      <c r="L6" s="27">
        <v>0</v>
      </c>
      <c r="M6" s="27">
        <v>0</v>
      </c>
      <c r="N6" s="30">
        <f>H6*J6*(I6/30)</f>
        <v>27.757420000000003</v>
      </c>
      <c r="O6" s="30">
        <f>(9500*H6)*K6%*(I6/30)</f>
        <v>197.77161750000002</v>
      </c>
      <c r="P6" s="30">
        <f>(9500*H6)*L6%*(I6/30)</f>
        <v>0</v>
      </c>
      <c r="Q6" s="30">
        <f t="shared" ref="Q6:Q17" si="1">U6*M6*(I6/30)</f>
        <v>0</v>
      </c>
      <c r="R6" s="30">
        <f>(N6+O6+P6+Q6)*0.00759</f>
        <v>1.7117653946250002</v>
      </c>
      <c r="S6" s="30">
        <f>N6*0.15</f>
        <v>4.1636130000000007</v>
      </c>
      <c r="T6" s="32">
        <f>N6+O6+P6+Q6-R6-S6</f>
        <v>219.65365910537503</v>
      </c>
      <c r="U6" s="112">
        <f>IF(AND(F6="",G6=""),0,IF(OR(F6="",G6=""),NA(),IF(SUMIFS(Katsayılar!$E$8:$E$59,Katsayılar!$B$8:$B$59,F6,Katsayılar!$C$8:$C$59,IF(IF(ISNUMBER(G6),MATCH(G6,AyNumaralari,0),MATCH(TRIM(G6),AySecenekleri,0))&lt;=6,"Ocak","Temmuz"))&gt;0,SUMIFS(Katsayılar!$E$8:$E$59,Katsayılar!$B$8:$B$59,F6,Katsayılar!$C$8:$C$59,IF(IF(ISNUMBER(G6),MATCH(G6,AyNumaralari,0),MATCH(TRIM(G6),AySecenekleri,0))&lt;=6,"Ocak","Temmuz")),NA())))</f>
        <v>0.440141</v>
      </c>
      <c r="V6" s="160"/>
      <c r="W6" s="160"/>
      <c r="X6" s="160"/>
      <c r="Y6" s="160"/>
      <c r="Z6" s="160"/>
      <c r="AA6" s="160"/>
    </row>
    <row r="7" spans="1:27" ht="52.05" customHeight="1" thickBot="1" x14ac:dyDescent="0.35">
      <c r="A7" s="14"/>
      <c r="B7" s="117">
        <f t="shared" si="0"/>
        <v>2</v>
      </c>
      <c r="C7" s="28"/>
      <c r="D7" s="28"/>
      <c r="E7" s="28"/>
      <c r="F7" s="27"/>
      <c r="G7" s="27"/>
      <c r="H7" s="111">
        <f>IF(AND(F7="",G7=""),0,IF(OR(F7="",G7=""),NA(),IF(SUMIFS(Katsayılar!$D$8:$D$59,Katsayılar!$B$8:$B$59,F7,Katsayılar!$C$8:$C$59,IF(IF(ISNUMBER(G7),MATCH(G7,AyNumaralari,0),MATCH(TRIM(G7),AySecenekleri,0))&lt;=6,"Ocak","Temmuz"))&gt;0,SUMIFS(Katsayılar!$D$8:$D$59,Katsayılar!$B$8:$B$59,F7,Katsayılar!$C$8:$C$59,IF(IF(ISNUMBER(G7),MATCH(G7,AyNumaralari,0),MATCH(TRIM(G7),AySecenekleri,0))&lt;=6,"Ocak","Temmuz")),NA())))</f>
        <v>0</v>
      </c>
      <c r="I7" s="27"/>
      <c r="J7" s="27"/>
      <c r="K7" s="27"/>
      <c r="L7" s="27"/>
      <c r="M7" s="27"/>
      <c r="N7" s="30">
        <f>H7*J7*(I7/30)</f>
        <v>0</v>
      </c>
      <c r="O7" s="30">
        <f>(9500*H7)*K7%*(I7/30)</f>
        <v>0</v>
      </c>
      <c r="P7" s="30">
        <f t="shared" ref="P7:P17" si="2">(9500*H7)*L7%*(I7/30)</f>
        <v>0</v>
      </c>
      <c r="Q7" s="30">
        <f t="shared" si="1"/>
        <v>0</v>
      </c>
      <c r="R7" s="30">
        <f t="shared" ref="R7:R17" si="3">(N7+O7+P7+Q7)*0.00759</f>
        <v>0</v>
      </c>
      <c r="S7" s="56">
        <v>0</v>
      </c>
      <c r="T7" s="32">
        <f t="shared" ref="T7:T17" si="4">N7+O7+P7+Q7-R7-S7</f>
        <v>0</v>
      </c>
      <c r="U7" s="112">
        <f>IF(AND(F7="",G7=""),0,IF(OR(F7="",G7=""),NA(),IF(SUMIFS(Katsayılar!$E$8:$E$59,Katsayılar!$B$8:$B$59,F7,Katsayılar!$C$8:$C$59,IF(IF(ISNUMBER(G7),MATCH(G7,AyNumaralari,0),MATCH(TRIM(G7),AySecenekleri,0))&lt;=6,"Ocak","Temmuz"))&gt;0,SUMIFS(Katsayılar!$E$8:$E$59,Katsayılar!$B$8:$B$59,F7,Katsayılar!$C$8:$C$59,IF(IF(ISNUMBER(G7),MATCH(G7,AyNumaralari,0),MATCH(TRIM(G7),AySecenekleri,0))&lt;=6,"Ocak","Temmuz")),NA())))</f>
        <v>0</v>
      </c>
      <c r="V7" s="160"/>
      <c r="W7" s="160"/>
      <c r="X7" s="160"/>
      <c r="Y7" s="160"/>
      <c r="Z7" s="160"/>
      <c r="AA7" s="160"/>
    </row>
    <row r="8" spans="1:27" ht="52.05" customHeight="1" thickBot="1" x14ac:dyDescent="0.35">
      <c r="A8" s="14"/>
      <c r="B8" s="117">
        <f t="shared" si="0"/>
        <v>3</v>
      </c>
      <c r="C8" s="28"/>
      <c r="D8" s="28"/>
      <c r="E8" s="28"/>
      <c r="F8" s="27"/>
      <c r="G8" s="27"/>
      <c r="H8" s="111">
        <f>IF(AND(F8="",G8=""),0,IF(OR(F8="",G8=""),NA(),IF(SUMIFS(Katsayılar!$D$8:$D$59,Katsayılar!$B$8:$B$59,F8,Katsayılar!$C$8:$C$59,IF(IF(ISNUMBER(G8),MATCH(G8,AyNumaralari,0),MATCH(TRIM(G8),AySecenekleri,0))&lt;=6,"Ocak","Temmuz"))&gt;0,SUMIFS(Katsayılar!$D$8:$D$59,Katsayılar!$B$8:$B$59,F8,Katsayılar!$C$8:$C$59,IF(IF(ISNUMBER(G8),MATCH(G8,AyNumaralari,0),MATCH(TRIM(G8),AySecenekleri,0))&lt;=6,"Ocak","Temmuz")),NA())))</f>
        <v>0</v>
      </c>
      <c r="I8" s="27"/>
      <c r="J8" s="27"/>
      <c r="K8" s="27"/>
      <c r="L8" s="27"/>
      <c r="M8" s="27"/>
      <c r="N8" s="30">
        <f t="shared" ref="N8:N14" si="5">H8*J8*(I8/30)</f>
        <v>0</v>
      </c>
      <c r="O8" s="30">
        <f t="shared" ref="O8:O16" si="6">(9500*H8)*K8%*(I8/30)</f>
        <v>0</v>
      </c>
      <c r="P8" s="30">
        <f t="shared" si="2"/>
        <v>0</v>
      </c>
      <c r="Q8" s="30">
        <f t="shared" si="1"/>
        <v>0</v>
      </c>
      <c r="R8" s="30">
        <f t="shared" si="3"/>
        <v>0</v>
      </c>
      <c r="S8" s="56">
        <v>0</v>
      </c>
      <c r="T8" s="32">
        <f t="shared" si="4"/>
        <v>0</v>
      </c>
      <c r="U8" s="112">
        <f>IF(AND(F8="",G8=""),0,IF(OR(F8="",G8=""),NA(),IF(SUMIFS(Katsayılar!$E$8:$E$59,Katsayılar!$B$8:$B$59,F8,Katsayılar!$C$8:$C$59,IF(IF(ISNUMBER(G8),MATCH(G8,AyNumaralari,0),MATCH(TRIM(G8),AySecenekleri,0))&lt;=6,"Ocak","Temmuz"))&gt;0,SUMIFS(Katsayılar!$E$8:$E$59,Katsayılar!$B$8:$B$59,F8,Katsayılar!$C$8:$C$59,IF(IF(ISNUMBER(G8),MATCH(G8,AyNumaralari,0),MATCH(TRIM(G8),AySecenekleri,0))&lt;=6,"Ocak","Temmuz")),NA())))</f>
        <v>0</v>
      </c>
      <c r="V8" s="160"/>
      <c r="W8" s="160"/>
      <c r="X8" s="160"/>
      <c r="Y8" s="160"/>
      <c r="Z8" s="160"/>
      <c r="AA8" s="160"/>
    </row>
    <row r="9" spans="1:27" ht="52.05" customHeight="1" thickBot="1" x14ac:dyDescent="0.35">
      <c r="A9" s="14"/>
      <c r="B9" s="117">
        <f t="shared" si="0"/>
        <v>4</v>
      </c>
      <c r="C9" s="28"/>
      <c r="D9" s="28"/>
      <c r="E9" s="28"/>
      <c r="F9" s="27"/>
      <c r="G9" s="27"/>
      <c r="H9" s="111">
        <f>IF(AND(F9="",G9=""),0,IF(OR(F9="",G9=""),NA(),IF(SUMIFS(Katsayılar!$D$8:$D$59,Katsayılar!$B$8:$B$59,F9,Katsayılar!$C$8:$C$59,IF(IF(ISNUMBER(G9),MATCH(G9,AyNumaralari,0),MATCH(TRIM(G9),AySecenekleri,0))&lt;=6,"Ocak","Temmuz"))&gt;0,SUMIFS(Katsayılar!$D$8:$D$59,Katsayılar!$B$8:$B$59,F9,Katsayılar!$C$8:$C$59,IF(IF(ISNUMBER(G9),MATCH(G9,AyNumaralari,0),MATCH(TRIM(G9),AySecenekleri,0))&lt;=6,"Ocak","Temmuz")),NA())))</f>
        <v>0</v>
      </c>
      <c r="I9" s="27"/>
      <c r="J9" s="27"/>
      <c r="K9" s="27"/>
      <c r="L9" s="27"/>
      <c r="M9" s="27"/>
      <c r="N9" s="30">
        <f t="shared" si="5"/>
        <v>0</v>
      </c>
      <c r="O9" s="30">
        <f t="shared" si="6"/>
        <v>0</v>
      </c>
      <c r="P9" s="30">
        <f t="shared" si="2"/>
        <v>0</v>
      </c>
      <c r="Q9" s="30">
        <f t="shared" si="1"/>
        <v>0</v>
      </c>
      <c r="R9" s="30">
        <f t="shared" si="3"/>
        <v>0</v>
      </c>
      <c r="S9" s="56">
        <v>0</v>
      </c>
      <c r="T9" s="32">
        <f t="shared" si="4"/>
        <v>0</v>
      </c>
      <c r="U9" s="112">
        <f>IF(AND(F9="",G9=""),0,IF(OR(F9="",G9=""),NA(),IF(SUMIFS(Katsayılar!$E$8:$E$59,Katsayılar!$B$8:$B$59,F9,Katsayılar!$C$8:$C$59,IF(IF(ISNUMBER(G9),MATCH(G9,AyNumaralari,0),MATCH(TRIM(G9),AySecenekleri,0))&lt;=6,"Ocak","Temmuz"))&gt;0,SUMIFS(Katsayılar!$E$8:$E$59,Katsayılar!$B$8:$B$59,F9,Katsayılar!$C$8:$C$59,IF(IF(ISNUMBER(G9),MATCH(G9,AyNumaralari,0),MATCH(TRIM(G9),AySecenekleri,0))&lt;=6,"Ocak","Temmuz")),NA())))</f>
        <v>0</v>
      </c>
      <c r="V9" s="160"/>
      <c r="W9" s="160"/>
      <c r="X9" s="160"/>
      <c r="Y9" s="160"/>
      <c r="Z9" s="160"/>
      <c r="AA9" s="160"/>
    </row>
    <row r="10" spans="1:27" ht="52.05" customHeight="1" thickBot="1" x14ac:dyDescent="0.35">
      <c r="A10" s="14"/>
      <c r="B10" s="117">
        <f t="shared" si="0"/>
        <v>5</v>
      </c>
      <c r="C10" s="28"/>
      <c r="D10" s="28"/>
      <c r="E10" s="28"/>
      <c r="F10" s="27"/>
      <c r="G10" s="27"/>
      <c r="H10" s="111">
        <f>IF(AND(F10="",G10=""),0,IF(OR(F10="",G10=""),NA(),IF(SUMIFS(Katsayılar!$D$8:$D$59,Katsayılar!$B$8:$B$59,F10,Katsayılar!$C$8:$C$59,IF(IF(ISNUMBER(G10),MATCH(G10,AyNumaralari,0),MATCH(TRIM(G10),AySecenekleri,0))&lt;=6,"Ocak","Temmuz"))&gt;0,SUMIFS(Katsayılar!$D$8:$D$59,Katsayılar!$B$8:$B$59,F10,Katsayılar!$C$8:$C$59,IF(IF(ISNUMBER(G10),MATCH(G10,AyNumaralari,0),MATCH(TRIM(G10),AySecenekleri,0))&lt;=6,"Ocak","Temmuz")),NA())))</f>
        <v>0</v>
      </c>
      <c r="I10" s="27"/>
      <c r="J10" s="27"/>
      <c r="K10" s="27"/>
      <c r="L10" s="27"/>
      <c r="M10" s="27"/>
      <c r="N10" s="30">
        <f t="shared" si="5"/>
        <v>0</v>
      </c>
      <c r="O10" s="30">
        <f t="shared" si="6"/>
        <v>0</v>
      </c>
      <c r="P10" s="30">
        <f t="shared" si="2"/>
        <v>0</v>
      </c>
      <c r="Q10" s="30">
        <f t="shared" si="1"/>
        <v>0</v>
      </c>
      <c r="R10" s="30">
        <f t="shared" si="3"/>
        <v>0</v>
      </c>
      <c r="S10" s="56">
        <v>0</v>
      </c>
      <c r="T10" s="32">
        <f t="shared" si="4"/>
        <v>0</v>
      </c>
      <c r="U10" s="112">
        <f>IF(AND(F10="",G10=""),0,IF(OR(F10="",G10=""),NA(),IF(SUMIFS(Katsayılar!$E$8:$E$59,Katsayılar!$B$8:$B$59,F10,Katsayılar!$C$8:$C$59,IF(IF(ISNUMBER(G10),MATCH(G10,AyNumaralari,0),MATCH(TRIM(G10),AySecenekleri,0))&lt;=6,"Ocak","Temmuz"))&gt;0,SUMIFS(Katsayılar!$E$8:$E$59,Katsayılar!$B$8:$B$59,F10,Katsayılar!$C$8:$C$59,IF(IF(ISNUMBER(G10),MATCH(G10,AyNumaralari,0),MATCH(TRIM(G10),AySecenekleri,0))&lt;=6,"Ocak","Temmuz")),NA())))</f>
        <v>0</v>
      </c>
      <c r="V10" s="160"/>
      <c r="W10" s="160"/>
      <c r="X10" s="160"/>
      <c r="Y10" s="160"/>
      <c r="Z10" s="160"/>
      <c r="AA10" s="160"/>
    </row>
    <row r="11" spans="1:27" ht="52.05" customHeight="1" thickBot="1" x14ac:dyDescent="0.35">
      <c r="A11" s="14"/>
      <c r="B11" s="117">
        <f t="shared" si="0"/>
        <v>6</v>
      </c>
      <c r="C11" s="28"/>
      <c r="D11" s="28"/>
      <c r="E11" s="28"/>
      <c r="F11" s="27"/>
      <c r="G11" s="27"/>
      <c r="H11" s="111">
        <f>IF(AND(F11="",G11=""),0,IF(OR(F11="",G11=""),NA(),IF(SUMIFS(Katsayılar!$D$8:$D$59,Katsayılar!$B$8:$B$59,F11,Katsayılar!$C$8:$C$59,IF(IF(ISNUMBER(G11),MATCH(G11,AyNumaralari,0),MATCH(TRIM(G11),AySecenekleri,0))&lt;=6,"Ocak","Temmuz"))&gt;0,SUMIFS(Katsayılar!$D$8:$D$59,Katsayılar!$B$8:$B$59,F11,Katsayılar!$C$8:$C$59,IF(IF(ISNUMBER(G11),MATCH(G11,AyNumaralari,0),MATCH(TRIM(G11),AySecenekleri,0))&lt;=6,"Ocak","Temmuz")),NA())))</f>
        <v>0</v>
      </c>
      <c r="I11" s="27"/>
      <c r="J11" s="27"/>
      <c r="K11" s="27"/>
      <c r="L11" s="27"/>
      <c r="M11" s="27"/>
      <c r="N11" s="30">
        <f t="shared" si="5"/>
        <v>0</v>
      </c>
      <c r="O11" s="30">
        <f t="shared" si="6"/>
        <v>0</v>
      </c>
      <c r="P11" s="30">
        <f t="shared" si="2"/>
        <v>0</v>
      </c>
      <c r="Q11" s="30">
        <f t="shared" si="1"/>
        <v>0</v>
      </c>
      <c r="R11" s="30">
        <f t="shared" si="3"/>
        <v>0</v>
      </c>
      <c r="S11" s="56">
        <v>0</v>
      </c>
      <c r="T11" s="32">
        <f t="shared" si="4"/>
        <v>0</v>
      </c>
      <c r="U11" s="112">
        <f>IF(AND(F11="",G11=""),0,IF(OR(F11="",G11=""),NA(),IF(SUMIFS(Katsayılar!$E$8:$E$59,Katsayılar!$B$8:$B$59,F11,Katsayılar!$C$8:$C$59,IF(IF(ISNUMBER(G11),MATCH(G11,AyNumaralari,0),MATCH(TRIM(G11),AySecenekleri,0))&lt;=6,"Ocak","Temmuz"))&gt;0,SUMIFS(Katsayılar!$E$8:$E$59,Katsayılar!$B$8:$B$59,F11,Katsayılar!$C$8:$C$59,IF(IF(ISNUMBER(G11),MATCH(G11,AyNumaralari,0),MATCH(TRIM(G11),AySecenekleri,0))&lt;=6,"Ocak","Temmuz")),NA())))</f>
        <v>0</v>
      </c>
      <c r="V11" s="160"/>
      <c r="W11" s="160"/>
      <c r="X11" s="160"/>
      <c r="Y11" s="160"/>
      <c r="Z11" s="160"/>
      <c r="AA11" s="160"/>
    </row>
    <row r="12" spans="1:27" ht="52.05" customHeight="1" thickBot="1" x14ac:dyDescent="0.35">
      <c r="A12" s="14"/>
      <c r="B12" s="117">
        <f t="shared" si="0"/>
        <v>7</v>
      </c>
      <c r="C12" s="28"/>
      <c r="D12" s="28"/>
      <c r="E12" s="28"/>
      <c r="F12" s="27"/>
      <c r="G12" s="27"/>
      <c r="H12" s="111">
        <f>IF(AND(F12="",G12=""),0,IF(OR(F12="",G12=""),NA(),IF(SUMIFS(Katsayılar!$D$8:$D$59,Katsayılar!$B$8:$B$59,F12,Katsayılar!$C$8:$C$59,IF(IF(ISNUMBER(G12),MATCH(G12,AyNumaralari,0),MATCH(TRIM(G12),AySecenekleri,0))&lt;=6,"Ocak","Temmuz"))&gt;0,SUMIFS(Katsayılar!$D$8:$D$59,Katsayılar!$B$8:$B$59,F12,Katsayılar!$C$8:$C$59,IF(IF(ISNUMBER(G12),MATCH(G12,AyNumaralari,0),MATCH(TRIM(G12),AySecenekleri,0))&lt;=6,"Ocak","Temmuz")),NA())))</f>
        <v>0</v>
      </c>
      <c r="I12" s="27"/>
      <c r="J12" s="27"/>
      <c r="K12" s="27"/>
      <c r="L12" s="27"/>
      <c r="M12" s="27"/>
      <c r="N12" s="30">
        <f t="shared" si="5"/>
        <v>0</v>
      </c>
      <c r="O12" s="30">
        <f t="shared" si="6"/>
        <v>0</v>
      </c>
      <c r="P12" s="30">
        <f t="shared" si="2"/>
        <v>0</v>
      </c>
      <c r="Q12" s="30">
        <f t="shared" si="1"/>
        <v>0</v>
      </c>
      <c r="R12" s="30">
        <f t="shared" si="3"/>
        <v>0</v>
      </c>
      <c r="S12" s="56">
        <v>0</v>
      </c>
      <c r="T12" s="32">
        <f t="shared" si="4"/>
        <v>0</v>
      </c>
      <c r="U12" s="112">
        <f>IF(AND(F12="",G12=""),0,IF(OR(F12="",G12=""),NA(),IF(SUMIFS(Katsayılar!$E$8:$E$59,Katsayılar!$B$8:$B$59,F12,Katsayılar!$C$8:$C$59,IF(IF(ISNUMBER(G12),MATCH(G12,AyNumaralari,0),MATCH(TRIM(G12),AySecenekleri,0))&lt;=6,"Ocak","Temmuz"))&gt;0,SUMIFS(Katsayılar!$E$8:$E$59,Katsayılar!$B$8:$B$59,F12,Katsayılar!$C$8:$C$59,IF(IF(ISNUMBER(G12),MATCH(G12,AyNumaralari,0),MATCH(TRIM(G12),AySecenekleri,0))&lt;=6,"Ocak","Temmuz")),NA())))</f>
        <v>0</v>
      </c>
      <c r="V12" s="160"/>
      <c r="W12" s="160"/>
      <c r="X12" s="160"/>
      <c r="Y12" s="160"/>
      <c r="Z12" s="160"/>
      <c r="AA12" s="160"/>
    </row>
    <row r="13" spans="1:27" ht="52.05" customHeight="1" thickBot="1" x14ac:dyDescent="0.35">
      <c r="A13" s="14"/>
      <c r="B13" s="117">
        <f t="shared" si="0"/>
        <v>8</v>
      </c>
      <c r="C13" s="28"/>
      <c r="D13" s="28"/>
      <c r="E13" s="28"/>
      <c r="F13" s="27"/>
      <c r="G13" s="27"/>
      <c r="H13" s="111">
        <f>IF(AND(F13="",G13=""),0,IF(OR(F13="",G13=""),NA(),IF(SUMIFS(Katsayılar!$D$8:$D$59,Katsayılar!$B$8:$B$59,F13,Katsayılar!$C$8:$C$59,IF(IF(ISNUMBER(G13),MATCH(G13,AyNumaralari,0),MATCH(TRIM(G13),AySecenekleri,0))&lt;=6,"Ocak","Temmuz"))&gt;0,SUMIFS(Katsayılar!$D$8:$D$59,Katsayılar!$B$8:$B$59,F13,Katsayılar!$C$8:$C$59,IF(IF(ISNUMBER(G13),MATCH(G13,AyNumaralari,0),MATCH(TRIM(G13),AySecenekleri,0))&lt;=6,"Ocak","Temmuz")),NA())))</f>
        <v>0</v>
      </c>
      <c r="I13" s="27"/>
      <c r="J13" s="27"/>
      <c r="K13" s="27"/>
      <c r="L13" s="27"/>
      <c r="M13" s="27"/>
      <c r="N13" s="30">
        <f t="shared" si="5"/>
        <v>0</v>
      </c>
      <c r="O13" s="30">
        <f t="shared" si="6"/>
        <v>0</v>
      </c>
      <c r="P13" s="30">
        <f t="shared" si="2"/>
        <v>0</v>
      </c>
      <c r="Q13" s="30">
        <f t="shared" si="1"/>
        <v>0</v>
      </c>
      <c r="R13" s="30">
        <f t="shared" si="3"/>
        <v>0</v>
      </c>
      <c r="S13" s="56">
        <v>0</v>
      </c>
      <c r="T13" s="32">
        <f t="shared" si="4"/>
        <v>0</v>
      </c>
      <c r="U13" s="112">
        <f>IF(AND(F13="",G13=""),0,IF(OR(F13="",G13=""),NA(),IF(SUMIFS(Katsayılar!$E$8:$E$59,Katsayılar!$B$8:$B$59,F13,Katsayılar!$C$8:$C$59,IF(IF(ISNUMBER(G13),MATCH(G13,AyNumaralari,0),MATCH(TRIM(G13),AySecenekleri,0))&lt;=6,"Ocak","Temmuz"))&gt;0,SUMIFS(Katsayılar!$E$8:$E$59,Katsayılar!$B$8:$B$59,F13,Katsayılar!$C$8:$C$59,IF(IF(ISNUMBER(G13),MATCH(G13,AyNumaralari,0),MATCH(TRIM(G13),AySecenekleri,0))&lt;=6,"Ocak","Temmuz")),NA())))</f>
        <v>0</v>
      </c>
      <c r="V13" s="160"/>
      <c r="W13" s="160"/>
      <c r="X13" s="160"/>
      <c r="Y13" s="160"/>
      <c r="Z13" s="160"/>
      <c r="AA13" s="160"/>
    </row>
    <row r="14" spans="1:27" ht="52.05" customHeight="1" thickBot="1" x14ac:dyDescent="0.35">
      <c r="A14" s="14"/>
      <c r="B14" s="117">
        <f t="shared" si="0"/>
        <v>9</v>
      </c>
      <c r="C14" s="28"/>
      <c r="D14" s="28"/>
      <c r="E14" s="28"/>
      <c r="F14" s="27"/>
      <c r="G14" s="27"/>
      <c r="H14" s="111">
        <f>IF(AND(F14="",G14=""),0,IF(OR(F14="",G14=""),NA(),IF(SUMIFS(Katsayılar!$D$8:$D$59,Katsayılar!$B$8:$B$59,F14,Katsayılar!$C$8:$C$59,IF(IF(ISNUMBER(G14),MATCH(G14,AyNumaralari,0),MATCH(TRIM(G14),AySecenekleri,0))&lt;=6,"Ocak","Temmuz"))&gt;0,SUMIFS(Katsayılar!$D$8:$D$59,Katsayılar!$B$8:$B$59,F14,Katsayılar!$C$8:$C$59,IF(IF(ISNUMBER(G14),MATCH(G14,AyNumaralari,0),MATCH(TRIM(G14),AySecenekleri,0))&lt;=6,"Ocak","Temmuz")),NA())))</f>
        <v>0</v>
      </c>
      <c r="I14" s="27"/>
      <c r="J14" s="27"/>
      <c r="K14" s="27"/>
      <c r="L14" s="27"/>
      <c r="M14" s="27"/>
      <c r="N14" s="30">
        <f t="shared" si="5"/>
        <v>0</v>
      </c>
      <c r="O14" s="30">
        <f t="shared" si="6"/>
        <v>0</v>
      </c>
      <c r="P14" s="30">
        <f t="shared" si="2"/>
        <v>0</v>
      </c>
      <c r="Q14" s="30">
        <f t="shared" si="1"/>
        <v>0</v>
      </c>
      <c r="R14" s="30">
        <f t="shared" si="3"/>
        <v>0</v>
      </c>
      <c r="S14" s="56">
        <v>0</v>
      </c>
      <c r="T14" s="32">
        <f t="shared" si="4"/>
        <v>0</v>
      </c>
      <c r="U14" s="112">
        <f>IF(AND(F14="",G14=""),0,IF(OR(F14="",G14=""),NA(),IF(SUMIFS(Katsayılar!$E$8:$E$59,Katsayılar!$B$8:$B$59,F14,Katsayılar!$C$8:$C$59,IF(IF(ISNUMBER(G14),MATCH(G14,AyNumaralari,0),MATCH(TRIM(G14),AySecenekleri,0))&lt;=6,"Ocak","Temmuz"))&gt;0,SUMIFS(Katsayılar!$E$8:$E$59,Katsayılar!$B$8:$B$59,F14,Katsayılar!$C$8:$C$59,IF(IF(ISNUMBER(G14),MATCH(G14,AyNumaralari,0),MATCH(TRIM(G14),AySecenekleri,0))&lt;=6,"Ocak","Temmuz")),NA())))</f>
        <v>0</v>
      </c>
      <c r="V14" s="160"/>
      <c r="W14" s="160"/>
      <c r="X14" s="160"/>
      <c r="Y14" s="160"/>
      <c r="Z14" s="160"/>
      <c r="AA14" s="160"/>
    </row>
    <row r="15" spans="1:27" ht="52.05" customHeight="1" thickBot="1" x14ac:dyDescent="0.35">
      <c r="A15" s="14"/>
      <c r="B15" s="117">
        <f t="shared" si="0"/>
        <v>10</v>
      </c>
      <c r="C15" s="28"/>
      <c r="D15" s="28"/>
      <c r="E15" s="28"/>
      <c r="F15" s="27"/>
      <c r="G15" s="27"/>
      <c r="H15" s="111">
        <f>IF(AND(F15="",G15=""),0,IF(OR(F15="",G15=""),NA(),IF(SUMIFS(Katsayılar!$D$8:$D$59,Katsayılar!$B$8:$B$59,F15,Katsayılar!$C$8:$C$59,IF(IF(ISNUMBER(G15),MATCH(G15,AyNumaralari,0),MATCH(TRIM(G15),AySecenekleri,0))&lt;=6,"Ocak","Temmuz"))&gt;0,SUMIFS(Katsayılar!$D$8:$D$59,Katsayılar!$B$8:$B$59,F15,Katsayılar!$C$8:$C$59,IF(IF(ISNUMBER(G15),MATCH(G15,AyNumaralari,0),MATCH(TRIM(G15),AySecenekleri,0))&lt;=6,"Ocak","Temmuz")),NA())))</f>
        <v>0</v>
      </c>
      <c r="I15" s="27"/>
      <c r="J15" s="27"/>
      <c r="K15" s="27"/>
      <c r="L15" s="27"/>
      <c r="M15" s="27"/>
      <c r="N15" s="30">
        <f>H15*J15*(I15/30)</f>
        <v>0</v>
      </c>
      <c r="O15" s="30">
        <f t="shared" si="6"/>
        <v>0</v>
      </c>
      <c r="P15" s="30">
        <f t="shared" si="2"/>
        <v>0</v>
      </c>
      <c r="Q15" s="30">
        <f t="shared" si="1"/>
        <v>0</v>
      </c>
      <c r="R15" s="30">
        <f t="shared" si="3"/>
        <v>0</v>
      </c>
      <c r="S15" s="56">
        <v>0</v>
      </c>
      <c r="T15" s="32">
        <f t="shared" si="4"/>
        <v>0</v>
      </c>
      <c r="U15" s="112">
        <f>IF(AND(F15="",G15=""),0,IF(OR(F15="",G15=""),NA(),IF(SUMIFS(Katsayılar!$E$8:$E$59,Katsayılar!$B$8:$B$59,F15,Katsayılar!$C$8:$C$59,IF(IF(ISNUMBER(G15),MATCH(G15,AyNumaralari,0),MATCH(TRIM(G15),AySecenekleri,0))&lt;=6,"Ocak","Temmuz"))&gt;0,SUMIFS(Katsayılar!$E$8:$E$59,Katsayılar!$B$8:$B$59,F15,Katsayılar!$C$8:$C$59,IF(IF(ISNUMBER(G15),MATCH(G15,AyNumaralari,0),MATCH(TRIM(G15),AySecenekleri,0))&lt;=6,"Ocak","Temmuz")),NA())))</f>
        <v>0</v>
      </c>
      <c r="V15" s="160"/>
      <c r="W15" s="160"/>
      <c r="X15" s="160"/>
      <c r="Y15" s="160"/>
      <c r="Z15" s="160"/>
      <c r="AA15" s="160"/>
    </row>
    <row r="16" spans="1:27" ht="52.05" customHeight="1" thickBot="1" x14ac:dyDescent="0.35">
      <c r="A16" s="14"/>
      <c r="B16" s="117">
        <f t="shared" si="0"/>
        <v>11</v>
      </c>
      <c r="C16" s="28"/>
      <c r="D16" s="28"/>
      <c r="E16" s="28"/>
      <c r="F16" s="27"/>
      <c r="G16" s="27"/>
      <c r="H16" s="111">
        <f>IF(AND(F16="",G16=""),0,IF(OR(F16="",G16=""),NA(),IF(SUMIFS(Katsayılar!$D$8:$D$59,Katsayılar!$B$8:$B$59,F16,Katsayılar!$C$8:$C$59,IF(IF(ISNUMBER(G16),MATCH(G16,AyNumaralari,0),MATCH(TRIM(G16),AySecenekleri,0))&lt;=6,"Ocak","Temmuz"))&gt;0,SUMIFS(Katsayılar!$D$8:$D$59,Katsayılar!$B$8:$B$59,F16,Katsayılar!$C$8:$C$59,IF(IF(ISNUMBER(G16),MATCH(G16,AyNumaralari,0),MATCH(TRIM(G16),AySecenekleri,0))&lt;=6,"Ocak","Temmuz")),NA())))</f>
        <v>0</v>
      </c>
      <c r="I16" s="27"/>
      <c r="J16" s="27"/>
      <c r="K16" s="27"/>
      <c r="L16" s="27"/>
      <c r="M16" s="27"/>
      <c r="N16" s="30">
        <f>H16*J16*(I16/30)</f>
        <v>0</v>
      </c>
      <c r="O16" s="30">
        <f t="shared" si="6"/>
        <v>0</v>
      </c>
      <c r="P16" s="30">
        <f t="shared" si="2"/>
        <v>0</v>
      </c>
      <c r="Q16" s="30">
        <f t="shared" si="1"/>
        <v>0</v>
      </c>
      <c r="R16" s="30">
        <f t="shared" si="3"/>
        <v>0</v>
      </c>
      <c r="S16" s="56">
        <v>0</v>
      </c>
      <c r="T16" s="32">
        <f t="shared" si="4"/>
        <v>0</v>
      </c>
      <c r="U16" s="112">
        <f>IF(AND(F16="",G16=""),0,IF(OR(F16="",G16=""),NA(),IF(SUMIFS(Katsayılar!$E$8:$E$59,Katsayılar!$B$8:$B$59,F16,Katsayılar!$C$8:$C$59,IF(IF(ISNUMBER(G16),MATCH(G16,AyNumaralari,0),MATCH(TRIM(G16),AySecenekleri,0))&lt;=6,"Ocak","Temmuz"))&gt;0,SUMIFS(Katsayılar!$E$8:$E$59,Katsayılar!$B$8:$B$59,F16,Katsayılar!$C$8:$C$59,IF(IF(ISNUMBER(G16),MATCH(G16,AyNumaralari,0),MATCH(TRIM(G16),AySecenekleri,0))&lt;=6,"Ocak","Temmuz")),NA())))</f>
        <v>0</v>
      </c>
      <c r="V16" s="160"/>
      <c r="W16" s="160"/>
      <c r="X16" s="160"/>
      <c r="Y16" s="160"/>
      <c r="Z16" s="160"/>
      <c r="AA16" s="160"/>
    </row>
    <row r="17" spans="1:27" ht="52.05" customHeight="1" thickBot="1" x14ac:dyDescent="0.35">
      <c r="A17" s="14"/>
      <c r="B17" s="117">
        <f t="shared" si="0"/>
        <v>12</v>
      </c>
      <c r="C17" s="28"/>
      <c r="D17" s="28"/>
      <c r="E17" s="28"/>
      <c r="F17" s="27"/>
      <c r="G17" s="27"/>
      <c r="H17" s="111">
        <f>IF(AND(F17="",G17=""),0,IF(OR(F17="",G17=""),NA(),IF(SUMIFS(Katsayılar!$D$8:$D$59,Katsayılar!$B$8:$B$59,F17,Katsayılar!$C$8:$C$59,IF(IF(ISNUMBER(G17),MATCH(G17,AyNumaralari,0),MATCH(TRIM(G17),AySecenekleri,0))&lt;=6,"Ocak","Temmuz"))&gt;0,SUMIFS(Katsayılar!$D$8:$D$59,Katsayılar!$B$8:$B$59,F17,Katsayılar!$C$8:$C$59,IF(IF(ISNUMBER(G17),MATCH(G17,AyNumaralari,0),MATCH(TRIM(G17),AySecenekleri,0))&lt;=6,"Ocak","Temmuz")),NA())))</f>
        <v>0</v>
      </c>
      <c r="I17" s="27"/>
      <c r="J17" s="27"/>
      <c r="K17" s="27"/>
      <c r="L17" s="27"/>
      <c r="M17" s="27"/>
      <c r="N17" s="30">
        <f t="shared" ref="N17" si="7">H17*J17*(I17/30)</f>
        <v>0</v>
      </c>
      <c r="O17" s="30">
        <f>(9500*H17)*K17%*(I17/30)</f>
        <v>0</v>
      </c>
      <c r="P17" s="30">
        <f t="shared" si="2"/>
        <v>0</v>
      </c>
      <c r="Q17" s="30">
        <f t="shared" si="1"/>
        <v>0</v>
      </c>
      <c r="R17" s="30">
        <f t="shared" si="3"/>
        <v>0</v>
      </c>
      <c r="S17" s="56">
        <v>0</v>
      </c>
      <c r="T17" s="32">
        <f t="shared" si="4"/>
        <v>0</v>
      </c>
      <c r="U17" s="112">
        <f>IF(AND(F17="",G17=""),0,IF(OR(F17="",G17=""),NA(),IF(SUMIFS(Katsayılar!$E$8:$E$59,Katsayılar!$B$8:$B$59,F17,Katsayılar!$C$8:$C$59,IF(IF(ISNUMBER(G17),MATCH(G17,AyNumaralari,0),MATCH(TRIM(G17),AySecenekleri,0))&lt;=6,"Ocak","Temmuz"))&gt;0,SUMIFS(Katsayılar!$E$8:$E$59,Katsayılar!$B$8:$B$59,F17,Katsayılar!$C$8:$C$59,IF(IF(ISNUMBER(G17),MATCH(G17,AyNumaralari,0),MATCH(TRIM(G17),AySecenekleri,0))&lt;=6,"Ocak","Temmuz")),NA())))</f>
        <v>0</v>
      </c>
      <c r="V17" s="160"/>
      <c r="W17" s="160"/>
      <c r="X17" s="160"/>
      <c r="Y17" s="160"/>
      <c r="Z17" s="160"/>
      <c r="AA17" s="160"/>
    </row>
    <row r="18" spans="1:27" ht="28.05" customHeight="1" thickBot="1" x14ac:dyDescent="0.35">
      <c r="A18" s="14"/>
      <c r="B18" s="162" t="s">
        <v>27</v>
      </c>
      <c r="C18" s="163"/>
      <c r="D18" s="163"/>
      <c r="E18" s="163"/>
      <c r="F18" s="163"/>
      <c r="G18" s="163"/>
      <c r="H18" s="163"/>
      <c r="I18" s="163"/>
      <c r="J18" s="163"/>
      <c r="K18" s="163"/>
      <c r="L18" s="163"/>
      <c r="M18" s="163"/>
      <c r="N18" s="48">
        <f t="shared" ref="N18:T18" si="8">SUM(N6:N17)</f>
        <v>27.757420000000003</v>
      </c>
      <c r="O18" s="49">
        <f t="shared" si="8"/>
        <v>197.77161750000002</v>
      </c>
      <c r="P18" s="50">
        <f t="shared" si="8"/>
        <v>0</v>
      </c>
      <c r="Q18" s="50">
        <f t="shared" si="8"/>
        <v>0</v>
      </c>
      <c r="R18" s="47">
        <f>SUM(R6:R17)</f>
        <v>1.7117653946250002</v>
      </c>
      <c r="S18" s="47">
        <f>SUM(S6:S17)</f>
        <v>4.1636130000000007</v>
      </c>
      <c r="T18" s="47">
        <f t="shared" si="8"/>
        <v>219.65365910537503</v>
      </c>
      <c r="U18" s="14"/>
      <c r="V18" s="160"/>
      <c r="W18" s="160"/>
      <c r="X18" s="160"/>
      <c r="Y18" s="160"/>
      <c r="Z18" s="160"/>
      <c r="AA18" s="160"/>
    </row>
    <row r="19" spans="1:27" ht="15" thickBot="1" x14ac:dyDescent="0.35">
      <c r="A19" s="14"/>
      <c r="B19" s="20"/>
      <c r="C19" s="14"/>
      <c r="D19" s="14"/>
      <c r="E19" s="14"/>
      <c r="F19" s="14"/>
      <c r="G19" s="14"/>
      <c r="H19" s="14"/>
      <c r="I19" s="14"/>
      <c r="J19" s="14"/>
      <c r="K19" s="14"/>
      <c r="L19" s="14"/>
      <c r="M19" s="14"/>
      <c r="N19" s="14"/>
      <c r="O19" s="14"/>
      <c r="P19" s="14"/>
      <c r="Q19" s="14"/>
      <c r="R19" s="14"/>
      <c r="S19" s="14"/>
      <c r="T19" s="36"/>
      <c r="U19" s="14"/>
      <c r="V19" s="160"/>
      <c r="W19" s="160"/>
      <c r="X19" s="160"/>
      <c r="Y19" s="160"/>
      <c r="Z19" s="160"/>
      <c r="AA19" s="160"/>
    </row>
    <row r="20" spans="1:27" ht="15" thickBot="1" x14ac:dyDescent="0.35">
      <c r="A20" s="14"/>
      <c r="B20" s="53" t="s">
        <v>70</v>
      </c>
      <c r="C20" s="26"/>
      <c r="D20" s="26"/>
      <c r="E20" s="26"/>
      <c r="F20" s="26"/>
      <c r="G20" s="26"/>
      <c r="H20" s="26"/>
      <c r="I20" s="26"/>
      <c r="J20" s="26"/>
      <c r="K20" s="26"/>
      <c r="L20" s="26"/>
      <c r="M20" s="26"/>
      <c r="N20" s="26"/>
      <c r="O20" s="26"/>
      <c r="P20" s="26"/>
      <c r="Q20" s="26"/>
      <c r="R20" s="18"/>
      <c r="S20" s="18"/>
      <c r="T20" s="19"/>
      <c r="U20" s="14"/>
      <c r="V20" s="160"/>
      <c r="W20" s="160"/>
      <c r="X20" s="160"/>
      <c r="Y20" s="160"/>
      <c r="Z20" s="160"/>
      <c r="AA20" s="160"/>
    </row>
    <row r="21" spans="1:27" ht="15" thickBot="1" x14ac:dyDescent="0.35">
      <c r="A21" s="14"/>
      <c r="B21" s="20"/>
      <c r="C21" s="14"/>
      <c r="D21" s="14"/>
      <c r="E21" s="14"/>
      <c r="F21" s="14"/>
      <c r="G21" s="14"/>
      <c r="H21" s="14"/>
      <c r="I21" s="14"/>
      <c r="J21" s="21"/>
      <c r="K21" s="145"/>
      <c r="L21" s="145"/>
      <c r="M21" s="145"/>
      <c r="N21" s="145"/>
      <c r="O21" s="145"/>
      <c r="P21" s="145"/>
      <c r="Q21" s="145"/>
      <c r="R21" s="18"/>
      <c r="S21" s="18"/>
      <c r="T21" s="19"/>
      <c r="U21" s="14"/>
      <c r="V21" s="160"/>
      <c r="W21" s="160"/>
      <c r="X21" s="160"/>
      <c r="Y21" s="160"/>
      <c r="Z21" s="160"/>
      <c r="AA21" s="160"/>
    </row>
    <row r="22" spans="1:27" ht="15" thickBot="1" x14ac:dyDescent="0.35">
      <c r="A22" s="14"/>
      <c r="B22" s="20"/>
      <c r="C22" s="14"/>
      <c r="D22" s="14"/>
      <c r="E22" s="14"/>
      <c r="F22" s="158" t="s">
        <v>29</v>
      </c>
      <c r="G22" s="158"/>
      <c r="H22" s="158"/>
      <c r="I22" s="14"/>
      <c r="J22" s="26"/>
      <c r="K22" s="158"/>
      <c r="L22" s="158"/>
      <c r="M22" s="158"/>
      <c r="N22" s="158"/>
      <c r="O22" s="38"/>
      <c r="P22" s="158" t="s">
        <v>65</v>
      </c>
      <c r="Q22" s="158"/>
      <c r="R22" s="158"/>
      <c r="S22" s="26"/>
      <c r="T22" s="39"/>
      <c r="U22" s="14"/>
      <c r="V22" s="160"/>
      <c r="W22" s="160"/>
      <c r="X22" s="160"/>
      <c r="Y22" s="160"/>
      <c r="Z22" s="160"/>
      <c r="AA22" s="160"/>
    </row>
    <row r="23" spans="1:27" ht="15" thickBot="1" x14ac:dyDescent="0.35">
      <c r="A23" s="14"/>
      <c r="B23" s="20"/>
      <c r="C23" s="14"/>
      <c r="D23" s="14"/>
      <c r="E23" s="40" t="s">
        <v>66</v>
      </c>
      <c r="F23" s="145"/>
      <c r="G23" s="145"/>
      <c r="H23" s="145"/>
      <c r="I23" s="14"/>
      <c r="J23" s="40"/>
      <c r="K23" s="158"/>
      <c r="L23" s="158"/>
      <c r="M23" s="158"/>
      <c r="N23" s="158"/>
      <c r="O23" s="40" t="s">
        <v>66</v>
      </c>
      <c r="P23" s="158"/>
      <c r="Q23" s="158"/>
      <c r="R23" s="158"/>
      <c r="S23" s="26"/>
      <c r="T23" s="16"/>
      <c r="U23" s="14"/>
      <c r="V23" s="160"/>
      <c r="W23" s="160"/>
      <c r="X23" s="160"/>
      <c r="Y23" s="160"/>
      <c r="Z23" s="160"/>
      <c r="AA23" s="160"/>
    </row>
    <row r="24" spans="1:27" ht="15" thickBot="1" x14ac:dyDescent="0.35">
      <c r="A24" s="14"/>
      <c r="B24" s="20"/>
      <c r="C24" s="14"/>
      <c r="D24" s="14"/>
      <c r="E24" s="40" t="s">
        <v>67</v>
      </c>
      <c r="F24" s="145"/>
      <c r="G24" s="145"/>
      <c r="H24" s="145"/>
      <c r="I24" s="14"/>
      <c r="J24" s="40"/>
      <c r="K24" s="158"/>
      <c r="L24" s="158"/>
      <c r="M24" s="158"/>
      <c r="N24" s="158"/>
      <c r="O24" s="40" t="s">
        <v>67</v>
      </c>
      <c r="P24" s="158"/>
      <c r="Q24" s="158"/>
      <c r="R24" s="158"/>
      <c r="S24" s="26"/>
      <c r="T24" s="16"/>
      <c r="U24" s="14"/>
      <c r="V24" s="160"/>
      <c r="W24" s="160"/>
      <c r="X24" s="160"/>
      <c r="Y24" s="160"/>
      <c r="Z24" s="160"/>
      <c r="AA24" s="160"/>
    </row>
    <row r="25" spans="1:27" ht="15" thickBot="1" x14ac:dyDescent="0.35">
      <c r="A25" s="14"/>
      <c r="B25" s="20"/>
      <c r="C25" s="14"/>
      <c r="D25" s="14"/>
      <c r="E25" s="40" t="s">
        <v>68</v>
      </c>
      <c r="F25" s="145"/>
      <c r="G25" s="145"/>
      <c r="H25" s="145"/>
      <c r="I25" s="14"/>
      <c r="J25" s="40"/>
      <c r="K25" s="158"/>
      <c r="L25" s="158"/>
      <c r="M25" s="158"/>
      <c r="N25" s="158"/>
      <c r="O25" s="40" t="s">
        <v>68</v>
      </c>
      <c r="P25" s="158"/>
      <c r="Q25" s="158"/>
      <c r="R25" s="158"/>
      <c r="S25" s="26"/>
      <c r="T25" s="16"/>
      <c r="U25" s="14"/>
      <c r="V25" s="160"/>
      <c r="W25" s="160"/>
      <c r="X25" s="160"/>
      <c r="Y25" s="160"/>
      <c r="Z25" s="160"/>
      <c r="AA25" s="160"/>
    </row>
    <row r="26" spans="1:27" x14ac:dyDescent="0.3">
      <c r="A26" s="14"/>
      <c r="B26" s="20"/>
      <c r="C26" s="14"/>
      <c r="D26" s="14"/>
      <c r="E26" s="40" t="s">
        <v>8</v>
      </c>
      <c r="F26" s="145"/>
      <c r="G26" s="145"/>
      <c r="H26" s="145"/>
      <c r="I26" s="14"/>
      <c r="J26" s="40"/>
      <c r="K26" s="38"/>
      <c r="L26" s="38"/>
      <c r="M26" s="38"/>
      <c r="N26" s="38"/>
      <c r="O26" s="40" t="s">
        <v>8</v>
      </c>
      <c r="P26" s="158"/>
      <c r="Q26" s="158"/>
      <c r="R26" s="158"/>
      <c r="S26" s="26"/>
      <c r="T26" s="16"/>
      <c r="U26" s="14"/>
      <c r="V26" s="52"/>
      <c r="W26" s="52"/>
      <c r="X26" s="52"/>
      <c r="Y26" s="52"/>
      <c r="Z26" s="52"/>
      <c r="AA26" s="52"/>
    </row>
    <row r="27" spans="1:27" ht="15" thickBot="1" x14ac:dyDescent="0.35">
      <c r="A27" s="14"/>
      <c r="B27" s="20"/>
      <c r="C27" s="14"/>
      <c r="D27" s="14"/>
      <c r="E27" s="40"/>
      <c r="F27" s="165"/>
      <c r="G27" s="165"/>
      <c r="H27" s="165"/>
      <c r="I27" s="14"/>
      <c r="J27" s="40"/>
      <c r="K27" s="158"/>
      <c r="L27" s="158"/>
      <c r="M27" s="158"/>
      <c r="N27" s="158"/>
      <c r="O27" s="40"/>
      <c r="P27" s="141"/>
      <c r="Q27" s="141"/>
      <c r="R27" s="141"/>
      <c r="S27" s="54"/>
      <c r="T27" s="55"/>
      <c r="U27" s="14"/>
      <c r="V27" s="14"/>
      <c r="W27" s="14"/>
      <c r="X27" s="14"/>
      <c r="Y27" s="14"/>
      <c r="Z27" s="14"/>
      <c r="AA27" s="14"/>
    </row>
    <row r="28" spans="1:27" x14ac:dyDescent="0.3">
      <c r="A28" s="14"/>
      <c r="B28" s="43"/>
      <c r="C28" s="43"/>
      <c r="D28" s="43"/>
      <c r="E28" s="43"/>
      <c r="F28" s="43"/>
      <c r="G28" s="43"/>
      <c r="H28" s="43"/>
      <c r="I28" s="43"/>
      <c r="J28" s="43"/>
      <c r="K28" s="43"/>
      <c r="L28" s="43"/>
      <c r="M28" s="43"/>
      <c r="N28" s="43"/>
      <c r="O28" s="43"/>
      <c r="P28" s="43"/>
      <c r="Q28" s="43"/>
      <c r="R28" s="43"/>
      <c r="S28" s="43"/>
      <c r="T28" s="43"/>
      <c r="U28" s="14"/>
      <c r="V28" s="14"/>
      <c r="W28" s="14"/>
      <c r="X28" s="14"/>
      <c r="Y28" s="14"/>
      <c r="Z28" s="14"/>
      <c r="AA28" s="14"/>
    </row>
    <row r="29" spans="1:27" x14ac:dyDescent="0.3">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spans="1:27" x14ac:dyDescent="0.3">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spans="1:27" x14ac:dyDescent="0.3">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spans="1:27" x14ac:dyDescent="0.3">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spans="1:27" x14ac:dyDescent="0.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spans="1:27" x14ac:dyDescent="0.3">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spans="1:27" x14ac:dyDescent="0.3">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spans="1:27" x14ac:dyDescent="0.3">
      <c r="A36" s="14"/>
      <c r="B36" s="14"/>
      <c r="C36" s="14"/>
      <c r="D36" s="14" t="s">
        <v>69</v>
      </c>
      <c r="E36" s="14"/>
      <c r="F36" s="14"/>
      <c r="G36" s="14"/>
      <c r="H36" s="14"/>
      <c r="I36" s="14"/>
      <c r="J36" s="14"/>
      <c r="K36" s="14"/>
      <c r="L36" s="14"/>
      <c r="M36" s="14"/>
      <c r="N36" s="14"/>
      <c r="O36" s="14"/>
      <c r="P36" s="14"/>
      <c r="Q36" s="14"/>
      <c r="R36" s="14"/>
      <c r="S36" s="14"/>
      <c r="T36" s="14"/>
      <c r="U36" s="14"/>
      <c r="V36" s="14"/>
      <c r="W36" s="14"/>
      <c r="X36" s="14"/>
      <c r="Y36" s="14"/>
      <c r="Z36" s="14"/>
      <c r="AA36" s="14"/>
    </row>
  </sheetData>
  <sheetProtection algorithmName="SHA-512" hashValue="6xeagpw/5kBVT259t+Y0WM3h0WxHYvoXe3Y1esStA/ut6M3GaboVQatDN9Ye/JN7/7Q8lPoyP3ITHJKhR58dXw==" saltValue="pIFkMBWww1isJDFNF2zP7Q==" spinCount="100000" sheet="1" objects="1" scenarios="1" formatCells="0" formatColumns="0" formatRows="0"/>
  <mergeCells count="31">
    <mergeCell ref="U4:U5"/>
    <mergeCell ref="V1:AA25"/>
    <mergeCell ref="B2:T2"/>
    <mergeCell ref="B3:R3"/>
    <mergeCell ref="B4:B5"/>
    <mergeCell ref="C4:E4"/>
    <mergeCell ref="F4:I4"/>
    <mergeCell ref="J4:M4"/>
    <mergeCell ref="N4:Q4"/>
    <mergeCell ref="R4:S4"/>
    <mergeCell ref="T4:T5"/>
    <mergeCell ref="B18:M18"/>
    <mergeCell ref="K21:Q21"/>
    <mergeCell ref="F22:H22"/>
    <mergeCell ref="K22:N22"/>
    <mergeCell ref="P22:R22"/>
    <mergeCell ref="F24:H24"/>
    <mergeCell ref="B1:D1"/>
    <mergeCell ref="F27:H27"/>
    <mergeCell ref="K27:N27"/>
    <mergeCell ref="P27:R27"/>
    <mergeCell ref="F25:H25"/>
    <mergeCell ref="K25:N25"/>
    <mergeCell ref="P25:R25"/>
    <mergeCell ref="F26:H26"/>
    <mergeCell ref="P26:R26"/>
    <mergeCell ref="K24:N24"/>
    <mergeCell ref="P24:R24"/>
    <mergeCell ref="F23:H23"/>
    <mergeCell ref="K23:N23"/>
    <mergeCell ref="P23:R23"/>
  </mergeCells>
  <conditionalFormatting sqref="H6:H17">
    <cfRule type="expression" dxfId="2" priority="1" stopIfTrue="1">
      <formula>_xludf.ISNA(H6)</formula>
    </cfRule>
  </conditionalFormatting>
  <dataValidations count="2">
    <dataValidation type="list" allowBlank="1" showInputMessage="1" showErrorMessage="1" sqref="F6:F17" xr:uid="{22FA29A8-019A-4652-8685-A1CAB713264B}">
      <formula1>YilSecenekleri</formula1>
    </dataValidation>
    <dataValidation type="list" allowBlank="1" showInputMessage="1" showErrorMessage="1" sqref="G6:G17" xr:uid="{13616DFE-63B0-48AA-B3D9-4E4FDC8DCCF2}">
      <formula1>AySecenekleri</formula1>
    </dataValidation>
  </dataValidations>
  <printOptions horizontalCentered="1"/>
  <pageMargins left="0.25" right="0.25" top="0.22222222222222221" bottom="0.30555555555555558" header="0.3" footer="0.3"/>
  <pageSetup paperSize="9" scale="53" fitToHeight="0" orientation="landscape" r:id="rId1"/>
  <colBreaks count="1" manualBreakCount="1">
    <brk id="20" max="27" man="1"/>
  </col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ayfa5">
    <tabColor rgb="FF315B7E"/>
    <pageSetUpPr fitToPage="1"/>
  </sheetPr>
  <dimension ref="A1:AG36"/>
  <sheetViews>
    <sheetView showGridLines="0" zoomScale="85" zoomScaleNormal="85" zoomScaleSheetLayoutView="25" workbookViewId="0">
      <pane ySplit="5" topLeftCell="A6" activePane="bottomLeft" state="frozenSplit"/>
      <selection pane="bottomLeft"/>
    </sheetView>
  </sheetViews>
  <sheetFormatPr defaultColWidth="4.6640625" defaultRowHeight="19.8" x14ac:dyDescent="0.4"/>
  <cols>
    <col min="1" max="1" width="6.44140625" style="7" customWidth="1"/>
    <col min="2" max="2" width="5.77734375" style="8" customWidth="1"/>
    <col min="3" max="3" width="22.77734375" style="7" customWidth="1"/>
    <col min="4" max="4" width="19.77734375" style="7" customWidth="1"/>
    <col min="5" max="5" width="18.77734375" style="7" customWidth="1"/>
    <col min="6" max="7" width="10.77734375" style="7" customWidth="1"/>
    <col min="8" max="8" width="12.77734375" style="7" customWidth="1"/>
    <col min="9" max="9" width="9.77734375" style="7" customWidth="1"/>
    <col min="10" max="13" width="12.77734375" style="7" customWidth="1"/>
    <col min="14" max="25" width="13.77734375" style="7" customWidth="1"/>
    <col min="26" max="26" width="16.77734375" style="7" customWidth="1"/>
    <col min="27" max="27" width="16.77734375" style="7" hidden="1" customWidth="1"/>
    <col min="28" max="32" width="4.6640625" style="7"/>
    <col min="33" max="33" width="13.33203125" style="7" customWidth="1"/>
    <col min="34" max="16384" width="4.6640625" style="7"/>
  </cols>
  <sheetData>
    <row r="1" spans="1:33" ht="36" customHeight="1" thickBot="1" x14ac:dyDescent="0.35">
      <c r="A1" s="14"/>
      <c r="B1" s="131"/>
      <c r="C1" s="131"/>
      <c r="D1" s="131"/>
      <c r="E1" s="14"/>
      <c r="F1" s="14"/>
      <c r="G1" s="14"/>
      <c r="H1" s="14"/>
      <c r="I1" s="14"/>
      <c r="J1" s="14"/>
      <c r="K1" s="14"/>
      <c r="L1" s="14"/>
      <c r="M1" s="14"/>
      <c r="N1" s="14"/>
      <c r="O1" s="14"/>
      <c r="P1" s="14"/>
      <c r="Q1" s="14"/>
      <c r="R1" s="14"/>
      <c r="S1" s="14"/>
      <c r="T1" s="14"/>
      <c r="U1" s="14"/>
      <c r="V1" s="14"/>
      <c r="W1" s="14"/>
      <c r="X1" s="14"/>
      <c r="Y1" s="14"/>
      <c r="Z1" s="14"/>
      <c r="AA1" s="14"/>
      <c r="AB1" s="167" t="s">
        <v>161</v>
      </c>
      <c r="AC1" s="168"/>
      <c r="AD1" s="168"/>
      <c r="AE1" s="168"/>
      <c r="AF1" s="168"/>
      <c r="AG1" s="169"/>
    </row>
    <row r="2" spans="1:33" ht="31.95" customHeight="1" thickBot="1" x14ac:dyDescent="0.35">
      <c r="A2" s="26" t="s">
        <v>0</v>
      </c>
      <c r="B2" s="136" t="s">
        <v>1</v>
      </c>
      <c r="C2" s="137"/>
      <c r="D2" s="137"/>
      <c r="E2" s="137"/>
      <c r="F2" s="137"/>
      <c r="G2" s="137"/>
      <c r="H2" s="137"/>
      <c r="I2" s="137"/>
      <c r="J2" s="137"/>
      <c r="K2" s="137"/>
      <c r="L2" s="137"/>
      <c r="M2" s="137"/>
      <c r="N2" s="137"/>
      <c r="O2" s="137"/>
      <c r="P2" s="137"/>
      <c r="Q2" s="137"/>
      <c r="R2" s="137"/>
      <c r="S2" s="137"/>
      <c r="T2" s="137"/>
      <c r="U2" s="137"/>
      <c r="V2" s="137"/>
      <c r="W2" s="137"/>
      <c r="X2" s="137"/>
      <c r="Y2" s="137"/>
      <c r="Z2" s="161"/>
      <c r="AA2" s="14"/>
      <c r="AB2" s="170"/>
      <c r="AC2" s="171"/>
      <c r="AD2" s="171"/>
      <c r="AE2" s="171"/>
      <c r="AF2" s="171"/>
      <c r="AG2" s="172"/>
    </row>
    <row r="3" spans="1:33" ht="14.4" thickBot="1" x14ac:dyDescent="0.35">
      <c r="A3" s="14"/>
      <c r="B3" s="138" t="s">
        <v>2</v>
      </c>
      <c r="C3" s="139"/>
      <c r="D3" s="139"/>
      <c r="E3" s="139"/>
      <c r="F3" s="139"/>
      <c r="G3" s="139"/>
      <c r="H3" s="139"/>
      <c r="I3" s="139"/>
      <c r="J3" s="139"/>
      <c r="K3" s="139"/>
      <c r="L3" s="139"/>
      <c r="M3" s="139"/>
      <c r="N3" s="139"/>
      <c r="O3" s="139"/>
      <c r="P3" s="139"/>
      <c r="Q3" s="139"/>
      <c r="R3" s="139"/>
      <c r="S3" s="139"/>
      <c r="T3" s="139"/>
      <c r="U3" s="139"/>
      <c r="V3" s="139"/>
      <c r="W3" s="139"/>
      <c r="X3" s="140"/>
      <c r="Y3" s="44" t="s">
        <v>35</v>
      </c>
      <c r="Z3" s="45" t="s">
        <v>143</v>
      </c>
      <c r="AA3" s="14"/>
      <c r="AB3" s="170"/>
      <c r="AC3" s="171"/>
      <c r="AD3" s="171"/>
      <c r="AE3" s="171"/>
      <c r="AF3" s="171"/>
      <c r="AG3" s="172"/>
    </row>
    <row r="4" spans="1:33" ht="30" customHeight="1" x14ac:dyDescent="0.3">
      <c r="A4" s="14"/>
      <c r="B4" s="143" t="s">
        <v>4</v>
      </c>
      <c r="C4" s="144" t="s">
        <v>5</v>
      </c>
      <c r="D4" s="144"/>
      <c r="E4" s="144"/>
      <c r="F4" s="144"/>
      <c r="G4" s="144"/>
      <c r="H4" s="144"/>
      <c r="I4" s="144"/>
      <c r="J4" s="144" t="s">
        <v>36</v>
      </c>
      <c r="K4" s="144"/>
      <c r="L4" s="144"/>
      <c r="M4" s="144"/>
      <c r="N4" s="144" t="s">
        <v>37</v>
      </c>
      <c r="O4" s="144"/>
      <c r="P4" s="144"/>
      <c r="Q4" s="144"/>
      <c r="R4" s="144"/>
      <c r="S4" s="144"/>
      <c r="T4" s="144" t="s">
        <v>38</v>
      </c>
      <c r="U4" s="144"/>
      <c r="V4" s="144"/>
      <c r="W4" s="144"/>
      <c r="X4" s="144"/>
      <c r="Y4" s="144"/>
      <c r="Z4" s="144" t="s">
        <v>39</v>
      </c>
      <c r="AA4" s="159" t="s">
        <v>175</v>
      </c>
      <c r="AB4" s="170"/>
      <c r="AC4" s="171"/>
      <c r="AD4" s="171"/>
      <c r="AE4" s="171"/>
      <c r="AF4" s="171"/>
      <c r="AG4" s="172"/>
    </row>
    <row r="5" spans="1:33" ht="85.95" customHeight="1" x14ac:dyDescent="0.3">
      <c r="A5" s="14"/>
      <c r="B5" s="143"/>
      <c r="C5" s="31" t="s">
        <v>9</v>
      </c>
      <c r="D5" s="31" t="s">
        <v>10</v>
      </c>
      <c r="E5" s="31" t="s">
        <v>11</v>
      </c>
      <c r="F5" s="31" t="s">
        <v>12</v>
      </c>
      <c r="G5" s="31" t="s">
        <v>13</v>
      </c>
      <c r="H5" s="31" t="s">
        <v>14</v>
      </c>
      <c r="I5" s="31" t="s">
        <v>40</v>
      </c>
      <c r="J5" s="31" t="s">
        <v>41</v>
      </c>
      <c r="K5" s="31" t="s">
        <v>42</v>
      </c>
      <c r="L5" s="31" t="s">
        <v>43</v>
      </c>
      <c r="M5" s="31" t="s">
        <v>44</v>
      </c>
      <c r="N5" s="31" t="s">
        <v>45</v>
      </c>
      <c r="O5" s="31" t="s">
        <v>46</v>
      </c>
      <c r="P5" s="31" t="s">
        <v>47</v>
      </c>
      <c r="Q5" s="31" t="s">
        <v>48</v>
      </c>
      <c r="R5" s="31" t="s">
        <v>73</v>
      </c>
      <c r="S5" s="31" t="s">
        <v>71</v>
      </c>
      <c r="T5" s="31" t="s">
        <v>71</v>
      </c>
      <c r="U5" s="31" t="s">
        <v>72</v>
      </c>
      <c r="V5" s="31" t="s">
        <v>73</v>
      </c>
      <c r="W5" s="31" t="s">
        <v>51</v>
      </c>
      <c r="X5" s="31" t="s">
        <v>52</v>
      </c>
      <c r="Y5" s="31" t="s">
        <v>53</v>
      </c>
      <c r="Z5" s="144"/>
      <c r="AA5" s="159"/>
      <c r="AB5" s="170"/>
      <c r="AC5" s="171"/>
      <c r="AD5" s="171"/>
      <c r="AE5" s="171"/>
      <c r="AF5" s="171"/>
      <c r="AG5" s="172"/>
    </row>
    <row r="6" spans="1:33" ht="52.05" customHeight="1" x14ac:dyDescent="0.3">
      <c r="A6" s="14"/>
      <c r="B6" s="117">
        <f t="shared" ref="B6:B17" si="0">ROW()-5</f>
        <v>1</v>
      </c>
      <c r="C6" s="28" t="s">
        <v>22</v>
      </c>
      <c r="D6" s="28">
        <v>123456789</v>
      </c>
      <c r="E6" s="28" t="s">
        <v>23</v>
      </c>
      <c r="F6" s="27">
        <v>2026</v>
      </c>
      <c r="G6" s="27" t="s">
        <v>56</v>
      </c>
      <c r="H6" s="111">
        <f>IF(AND(F6="",G6=""),0,IF(OR(F6="",G6=""),NA(),IF(SUMIFS(Katsayılar!$D$8:$D$59,Katsayılar!$B$8:$B$59,F6,Katsayılar!$C$8:$C$59,IF(IF(ISNUMBER(G6),MATCH(G6,AyNumaralari,0),MATCH(TRIM(G6),AySecenekleri,0))&lt;=6,"Ocak","Temmuz"))&gt;0,SUMIFS(Katsayılar!$D$8:$D$59,Katsayılar!$B$8:$B$59,F6,Katsayılar!$C$8:$C$59,IF(IF(ISNUMBER(G6),MATCH(G6,AyNumaralari,0),MATCH(TRIM(G6),AySecenekleri,0))&lt;=6,"Ocak","Temmuz")),NA())))</f>
        <v>1.3878710000000001</v>
      </c>
      <c r="I6" s="27">
        <v>30</v>
      </c>
      <c r="J6" s="27">
        <v>600</v>
      </c>
      <c r="K6" s="27">
        <v>0</v>
      </c>
      <c r="L6" s="27">
        <v>0</v>
      </c>
      <c r="M6" s="27">
        <v>300</v>
      </c>
      <c r="N6" s="30">
        <f>H6*J6*(I6/30)</f>
        <v>832.72260000000006</v>
      </c>
      <c r="O6" s="30">
        <f>(9500*H6)*K6%*(I6/30)</f>
        <v>0</v>
      </c>
      <c r="P6" s="30">
        <f>(9500*H6)*L6%*(I6/30)</f>
        <v>0</v>
      </c>
      <c r="Q6" s="30">
        <f t="shared" ref="Q6:Q17" si="1">AA6*M6*(I6/30)</f>
        <v>132.04230000000001</v>
      </c>
      <c r="R6" s="30">
        <f>(N6)*20%</f>
        <v>166.54452000000003</v>
      </c>
      <c r="S6" s="30">
        <f>(N6)*12%</f>
        <v>99.926712000000009</v>
      </c>
      <c r="T6" s="30">
        <f>N6*12%</f>
        <v>99.926712000000009</v>
      </c>
      <c r="U6" s="30">
        <f>(N6)*16%</f>
        <v>133.23561600000002</v>
      </c>
      <c r="V6" s="30">
        <f>(N6)*20%</f>
        <v>166.54452000000003</v>
      </c>
      <c r="W6" s="30">
        <f>V6+U6+T6</f>
        <v>399.70684800000009</v>
      </c>
      <c r="X6" s="30">
        <f>(N6+O6+P6+Q6)*0.00759</f>
        <v>7.3225655910000009</v>
      </c>
      <c r="Y6" s="56"/>
      <c r="Z6" s="32">
        <f>N6+O6+P6+Q6+R6+S6-(T6+U6+V6+X6+Y6)</f>
        <v>824.2067184089999</v>
      </c>
      <c r="AA6" s="112">
        <f>IF(AND(F6="",G6=""),0,IF(OR(F6="",G6=""),NA(),IF(SUMIFS(Katsayılar!$E$8:$E$59,Katsayılar!$B$8:$B$59,F6,Katsayılar!$C$8:$C$59,IF(IF(ISNUMBER(G6),MATCH(G6,AyNumaralari,0),MATCH(TRIM(G6),AySecenekleri,0))&lt;=6,"Ocak","Temmuz"))&gt;0,SUMIFS(Katsayılar!$E$8:$E$59,Katsayılar!$B$8:$B$59,F6,Katsayılar!$C$8:$C$59,IF(IF(ISNUMBER(G6),MATCH(G6,AyNumaralari,0),MATCH(TRIM(G6),AySecenekleri,0))&lt;=6,"Ocak","Temmuz")),NA())))</f>
        <v>0.440141</v>
      </c>
      <c r="AB6" s="170"/>
      <c r="AC6" s="171"/>
      <c r="AD6" s="171"/>
      <c r="AE6" s="171"/>
      <c r="AF6" s="171"/>
      <c r="AG6" s="172"/>
    </row>
    <row r="7" spans="1:33" ht="52.05" customHeight="1" x14ac:dyDescent="0.3">
      <c r="A7" s="14"/>
      <c r="B7" s="117">
        <f t="shared" si="0"/>
        <v>2</v>
      </c>
      <c r="C7" s="28"/>
      <c r="D7" s="28"/>
      <c r="E7" s="28"/>
      <c r="F7" s="27"/>
      <c r="G7" s="27"/>
      <c r="H7" s="111">
        <f>IF(AND(F7="",G7=""),0,IF(OR(F7="",G7=""),NA(),IF(SUMIFS(Katsayılar!$D$8:$D$59,Katsayılar!$B$8:$B$59,F7,Katsayılar!$C$8:$C$59,IF(IF(ISNUMBER(G7),MATCH(G7,AyNumaralari,0),MATCH(TRIM(G7),AySecenekleri,0))&lt;=6,"Ocak","Temmuz"))&gt;0,SUMIFS(Katsayılar!$D$8:$D$59,Katsayılar!$B$8:$B$59,F7,Katsayılar!$C$8:$C$59,IF(IF(ISNUMBER(G7),MATCH(G7,AyNumaralari,0),MATCH(TRIM(G7),AySecenekleri,0))&lt;=6,"Ocak","Temmuz")),NA())))</f>
        <v>0</v>
      </c>
      <c r="I7" s="27"/>
      <c r="J7" s="27"/>
      <c r="K7" s="27"/>
      <c r="L7" s="27"/>
      <c r="M7" s="27"/>
      <c r="N7" s="30">
        <f>H7*J7*(I7/30)</f>
        <v>0</v>
      </c>
      <c r="O7" s="30">
        <f>(9500*H7)*K7%*(I7/30)</f>
        <v>0</v>
      </c>
      <c r="P7" s="30">
        <f t="shared" ref="P7:P17" si="2">(9500*H7)*L7%*(I7/30)</f>
        <v>0</v>
      </c>
      <c r="Q7" s="30">
        <f t="shared" si="1"/>
        <v>0</v>
      </c>
      <c r="R7" s="30">
        <f t="shared" ref="R7:R16" si="3">(N7)*20%</f>
        <v>0</v>
      </c>
      <c r="S7" s="30">
        <f t="shared" ref="S7:S17" si="4">(N7)*12%</f>
        <v>0</v>
      </c>
      <c r="T7" s="30">
        <f>N7*12%</f>
        <v>0</v>
      </c>
      <c r="U7" s="30">
        <f t="shared" ref="U7:U17" si="5">(N7)*16%</f>
        <v>0</v>
      </c>
      <c r="V7" s="30">
        <f t="shared" ref="V7:V17" si="6">(N7)*20%</f>
        <v>0</v>
      </c>
      <c r="W7" s="30">
        <f t="shared" ref="W7:W17" si="7">V7+U7+T7</f>
        <v>0</v>
      </c>
      <c r="X7" s="30">
        <f t="shared" ref="X7:X17" si="8">(N7+O7+P7+Q7)*0.00759</f>
        <v>0</v>
      </c>
      <c r="Y7" s="56"/>
      <c r="Z7" s="32">
        <f t="shared" ref="Z7:Z17" si="9">N7+O7+P7+Q7+R7+S7-(T7+U7+V7+X7+Y7)</f>
        <v>0</v>
      </c>
      <c r="AA7" s="112">
        <f>IF(AND(F7="",G7=""),0,IF(OR(F7="",G7=""),NA(),IF(SUMIFS(Katsayılar!$E$8:$E$59,Katsayılar!$B$8:$B$59,F7,Katsayılar!$C$8:$C$59,IF(IF(ISNUMBER(G7),MATCH(G7,AyNumaralari,0),MATCH(TRIM(G7),AySecenekleri,0))&lt;=6,"Ocak","Temmuz"))&gt;0,SUMIFS(Katsayılar!$E$8:$E$59,Katsayılar!$B$8:$B$59,F7,Katsayılar!$C$8:$C$59,IF(IF(ISNUMBER(G7),MATCH(G7,AyNumaralari,0),MATCH(TRIM(G7),AySecenekleri,0))&lt;=6,"Ocak","Temmuz")),NA())))</f>
        <v>0</v>
      </c>
      <c r="AB7" s="170"/>
      <c r="AC7" s="171"/>
      <c r="AD7" s="171"/>
      <c r="AE7" s="171"/>
      <c r="AF7" s="171"/>
      <c r="AG7" s="172"/>
    </row>
    <row r="8" spans="1:33" ht="52.05" customHeight="1" x14ac:dyDescent="0.3">
      <c r="A8" s="14"/>
      <c r="B8" s="117">
        <f t="shared" si="0"/>
        <v>3</v>
      </c>
      <c r="C8" s="28"/>
      <c r="D8" s="28"/>
      <c r="E8" s="28"/>
      <c r="F8" s="27"/>
      <c r="G8" s="27"/>
      <c r="H8" s="111">
        <f>IF(AND(F8="",G8=""),0,IF(OR(F8="",G8=""),NA(),IF(SUMIFS(Katsayılar!$D$8:$D$59,Katsayılar!$B$8:$B$59,F8,Katsayılar!$C$8:$C$59,IF(IF(ISNUMBER(G8),MATCH(G8,AyNumaralari,0),MATCH(TRIM(G8),AySecenekleri,0))&lt;=6,"Ocak","Temmuz"))&gt;0,SUMIFS(Katsayılar!$D$8:$D$59,Katsayılar!$B$8:$B$59,F8,Katsayılar!$C$8:$C$59,IF(IF(ISNUMBER(G8),MATCH(G8,AyNumaralari,0),MATCH(TRIM(G8),AySecenekleri,0))&lt;=6,"Ocak","Temmuz")),NA())))</f>
        <v>0</v>
      </c>
      <c r="I8" s="27"/>
      <c r="J8" s="27"/>
      <c r="K8" s="27"/>
      <c r="L8" s="27"/>
      <c r="M8" s="27"/>
      <c r="N8" s="30">
        <f t="shared" ref="N8:N14" si="10">H8*J8*(I8/30)</f>
        <v>0</v>
      </c>
      <c r="O8" s="30">
        <f t="shared" ref="O8:O16" si="11">(9500*H8)*K8%*(I8/30)</f>
        <v>0</v>
      </c>
      <c r="P8" s="30">
        <f t="shared" si="2"/>
        <v>0</v>
      </c>
      <c r="Q8" s="30">
        <f t="shared" si="1"/>
        <v>0</v>
      </c>
      <c r="R8" s="30">
        <f t="shared" si="3"/>
        <v>0</v>
      </c>
      <c r="S8" s="30">
        <f t="shared" si="4"/>
        <v>0</v>
      </c>
      <c r="T8" s="30">
        <f t="shared" ref="T8:T17" si="12">N8*12%</f>
        <v>0</v>
      </c>
      <c r="U8" s="30">
        <f t="shared" si="5"/>
        <v>0</v>
      </c>
      <c r="V8" s="30">
        <f t="shared" si="6"/>
        <v>0</v>
      </c>
      <c r="W8" s="30">
        <f t="shared" si="7"/>
        <v>0</v>
      </c>
      <c r="X8" s="30">
        <f t="shared" si="8"/>
        <v>0</v>
      </c>
      <c r="Y8" s="56"/>
      <c r="Z8" s="32">
        <f t="shared" si="9"/>
        <v>0</v>
      </c>
      <c r="AA8" s="112">
        <f>IF(AND(F8="",G8=""),0,IF(OR(F8="",G8=""),NA(),IF(SUMIFS(Katsayılar!$E$8:$E$59,Katsayılar!$B$8:$B$59,F8,Katsayılar!$C$8:$C$59,IF(IF(ISNUMBER(G8),MATCH(G8,AyNumaralari,0),MATCH(TRIM(G8),AySecenekleri,0))&lt;=6,"Ocak","Temmuz"))&gt;0,SUMIFS(Katsayılar!$E$8:$E$59,Katsayılar!$B$8:$B$59,F8,Katsayılar!$C$8:$C$59,IF(IF(ISNUMBER(G8),MATCH(G8,AyNumaralari,0),MATCH(TRIM(G8),AySecenekleri,0))&lt;=6,"Ocak","Temmuz")),NA())))</f>
        <v>0</v>
      </c>
      <c r="AB8" s="170"/>
      <c r="AC8" s="171"/>
      <c r="AD8" s="171"/>
      <c r="AE8" s="171"/>
      <c r="AF8" s="171"/>
      <c r="AG8" s="172"/>
    </row>
    <row r="9" spans="1:33" ht="52.05" customHeight="1" x14ac:dyDescent="0.3">
      <c r="A9" s="14"/>
      <c r="B9" s="117">
        <f t="shared" si="0"/>
        <v>4</v>
      </c>
      <c r="C9" s="28"/>
      <c r="D9" s="28"/>
      <c r="E9" s="28"/>
      <c r="F9" s="27"/>
      <c r="G9" s="27"/>
      <c r="H9" s="111">
        <f>IF(AND(F9="",G9=""),0,IF(OR(F9="",G9=""),NA(),IF(SUMIFS(Katsayılar!$D$8:$D$59,Katsayılar!$B$8:$B$59,F9,Katsayılar!$C$8:$C$59,IF(IF(ISNUMBER(G9),MATCH(G9,AyNumaralari,0),MATCH(TRIM(G9),AySecenekleri,0))&lt;=6,"Ocak","Temmuz"))&gt;0,SUMIFS(Katsayılar!$D$8:$D$59,Katsayılar!$B$8:$B$59,F9,Katsayılar!$C$8:$C$59,IF(IF(ISNUMBER(G9),MATCH(G9,AyNumaralari,0),MATCH(TRIM(G9),AySecenekleri,0))&lt;=6,"Ocak","Temmuz")),NA())))</f>
        <v>0</v>
      </c>
      <c r="I9" s="27"/>
      <c r="J9" s="27"/>
      <c r="K9" s="27"/>
      <c r="L9" s="27"/>
      <c r="M9" s="27"/>
      <c r="N9" s="30">
        <f t="shared" si="10"/>
        <v>0</v>
      </c>
      <c r="O9" s="30">
        <f t="shared" si="11"/>
        <v>0</v>
      </c>
      <c r="P9" s="30">
        <f t="shared" si="2"/>
        <v>0</v>
      </c>
      <c r="Q9" s="30">
        <f t="shared" si="1"/>
        <v>0</v>
      </c>
      <c r="R9" s="30">
        <f t="shared" si="3"/>
        <v>0</v>
      </c>
      <c r="S9" s="30">
        <f t="shared" si="4"/>
        <v>0</v>
      </c>
      <c r="T9" s="30">
        <f t="shared" si="12"/>
        <v>0</v>
      </c>
      <c r="U9" s="30">
        <f t="shared" si="5"/>
        <v>0</v>
      </c>
      <c r="V9" s="30">
        <f t="shared" si="6"/>
        <v>0</v>
      </c>
      <c r="W9" s="30">
        <f t="shared" si="7"/>
        <v>0</v>
      </c>
      <c r="X9" s="30">
        <f t="shared" si="8"/>
        <v>0</v>
      </c>
      <c r="Y9" s="56"/>
      <c r="Z9" s="32">
        <f t="shared" si="9"/>
        <v>0</v>
      </c>
      <c r="AA9" s="112">
        <f>IF(AND(F9="",G9=""),0,IF(OR(F9="",G9=""),NA(),IF(SUMIFS(Katsayılar!$E$8:$E$59,Katsayılar!$B$8:$B$59,F9,Katsayılar!$C$8:$C$59,IF(IF(ISNUMBER(G9),MATCH(G9,AyNumaralari,0),MATCH(TRIM(G9),AySecenekleri,0))&lt;=6,"Ocak","Temmuz"))&gt;0,SUMIFS(Katsayılar!$E$8:$E$59,Katsayılar!$B$8:$B$59,F9,Katsayılar!$C$8:$C$59,IF(IF(ISNUMBER(G9),MATCH(G9,AyNumaralari,0),MATCH(TRIM(G9),AySecenekleri,0))&lt;=6,"Ocak","Temmuz")),NA())))</f>
        <v>0</v>
      </c>
      <c r="AB9" s="170"/>
      <c r="AC9" s="171"/>
      <c r="AD9" s="171"/>
      <c r="AE9" s="171"/>
      <c r="AF9" s="171"/>
      <c r="AG9" s="172"/>
    </row>
    <row r="10" spans="1:33" ht="52.05" customHeight="1" x14ac:dyDescent="0.3">
      <c r="A10" s="14"/>
      <c r="B10" s="117">
        <f t="shared" si="0"/>
        <v>5</v>
      </c>
      <c r="C10" s="28"/>
      <c r="D10" s="28"/>
      <c r="E10" s="28"/>
      <c r="F10" s="27"/>
      <c r="G10" s="27"/>
      <c r="H10" s="111">
        <f>IF(AND(F10="",G10=""),0,IF(OR(F10="",G10=""),NA(),IF(SUMIFS(Katsayılar!$D$8:$D$59,Katsayılar!$B$8:$B$59,F10,Katsayılar!$C$8:$C$59,IF(IF(ISNUMBER(G10),MATCH(G10,AyNumaralari,0),MATCH(TRIM(G10),AySecenekleri,0))&lt;=6,"Ocak","Temmuz"))&gt;0,SUMIFS(Katsayılar!$D$8:$D$59,Katsayılar!$B$8:$B$59,F10,Katsayılar!$C$8:$C$59,IF(IF(ISNUMBER(G10),MATCH(G10,AyNumaralari,0),MATCH(TRIM(G10),AySecenekleri,0))&lt;=6,"Ocak","Temmuz")),NA())))</f>
        <v>0</v>
      </c>
      <c r="I10" s="27"/>
      <c r="J10" s="27"/>
      <c r="K10" s="27"/>
      <c r="L10" s="27"/>
      <c r="M10" s="27"/>
      <c r="N10" s="30">
        <f t="shared" si="10"/>
        <v>0</v>
      </c>
      <c r="O10" s="30">
        <f t="shared" si="11"/>
        <v>0</v>
      </c>
      <c r="P10" s="30">
        <f t="shared" si="2"/>
        <v>0</v>
      </c>
      <c r="Q10" s="30">
        <f t="shared" si="1"/>
        <v>0</v>
      </c>
      <c r="R10" s="30">
        <f t="shared" si="3"/>
        <v>0</v>
      </c>
      <c r="S10" s="30">
        <f t="shared" si="4"/>
        <v>0</v>
      </c>
      <c r="T10" s="30">
        <f t="shared" si="12"/>
        <v>0</v>
      </c>
      <c r="U10" s="30">
        <f t="shared" si="5"/>
        <v>0</v>
      </c>
      <c r="V10" s="30">
        <f t="shared" si="6"/>
        <v>0</v>
      </c>
      <c r="W10" s="30">
        <f t="shared" si="7"/>
        <v>0</v>
      </c>
      <c r="X10" s="30">
        <f t="shared" si="8"/>
        <v>0</v>
      </c>
      <c r="Y10" s="56"/>
      <c r="Z10" s="32">
        <f t="shared" si="9"/>
        <v>0</v>
      </c>
      <c r="AA10" s="112">
        <f>IF(AND(F10="",G10=""),0,IF(OR(F10="",G10=""),NA(),IF(SUMIFS(Katsayılar!$E$8:$E$59,Katsayılar!$B$8:$B$59,F10,Katsayılar!$C$8:$C$59,IF(IF(ISNUMBER(G10),MATCH(G10,AyNumaralari,0),MATCH(TRIM(G10),AySecenekleri,0))&lt;=6,"Ocak","Temmuz"))&gt;0,SUMIFS(Katsayılar!$E$8:$E$59,Katsayılar!$B$8:$B$59,F10,Katsayılar!$C$8:$C$59,IF(IF(ISNUMBER(G10),MATCH(G10,AyNumaralari,0),MATCH(TRIM(G10),AySecenekleri,0))&lt;=6,"Ocak","Temmuz")),NA())))</f>
        <v>0</v>
      </c>
      <c r="AB10" s="170"/>
      <c r="AC10" s="171"/>
      <c r="AD10" s="171"/>
      <c r="AE10" s="171"/>
      <c r="AF10" s="171"/>
      <c r="AG10" s="172"/>
    </row>
    <row r="11" spans="1:33" ht="52.05" customHeight="1" x14ac:dyDescent="0.3">
      <c r="A11" s="14"/>
      <c r="B11" s="117">
        <f t="shared" si="0"/>
        <v>6</v>
      </c>
      <c r="C11" s="28"/>
      <c r="D11" s="28"/>
      <c r="E11" s="28"/>
      <c r="F11" s="27"/>
      <c r="G11" s="27"/>
      <c r="H11" s="111">
        <f>IF(AND(F11="",G11=""),0,IF(OR(F11="",G11=""),NA(),IF(SUMIFS(Katsayılar!$D$8:$D$59,Katsayılar!$B$8:$B$59,F11,Katsayılar!$C$8:$C$59,IF(IF(ISNUMBER(G11),MATCH(G11,AyNumaralari,0),MATCH(TRIM(G11),AySecenekleri,0))&lt;=6,"Ocak","Temmuz"))&gt;0,SUMIFS(Katsayılar!$D$8:$D$59,Katsayılar!$B$8:$B$59,F11,Katsayılar!$C$8:$C$59,IF(IF(ISNUMBER(G11),MATCH(G11,AyNumaralari,0),MATCH(TRIM(G11),AySecenekleri,0))&lt;=6,"Ocak","Temmuz")),NA())))</f>
        <v>0</v>
      </c>
      <c r="I11" s="27"/>
      <c r="J11" s="27"/>
      <c r="K11" s="27"/>
      <c r="L11" s="27"/>
      <c r="M11" s="27"/>
      <c r="N11" s="30">
        <f t="shared" si="10"/>
        <v>0</v>
      </c>
      <c r="O11" s="30">
        <f t="shared" si="11"/>
        <v>0</v>
      </c>
      <c r="P11" s="30">
        <f t="shared" si="2"/>
        <v>0</v>
      </c>
      <c r="Q11" s="30">
        <f t="shared" si="1"/>
        <v>0</v>
      </c>
      <c r="R11" s="30">
        <f t="shared" si="3"/>
        <v>0</v>
      </c>
      <c r="S11" s="30">
        <f t="shared" si="4"/>
        <v>0</v>
      </c>
      <c r="T11" s="30">
        <f t="shared" si="12"/>
        <v>0</v>
      </c>
      <c r="U11" s="30">
        <f t="shared" si="5"/>
        <v>0</v>
      </c>
      <c r="V11" s="30">
        <f t="shared" si="6"/>
        <v>0</v>
      </c>
      <c r="W11" s="30">
        <f t="shared" si="7"/>
        <v>0</v>
      </c>
      <c r="X11" s="30">
        <f t="shared" si="8"/>
        <v>0</v>
      </c>
      <c r="Y11" s="56"/>
      <c r="Z11" s="32">
        <f t="shared" si="9"/>
        <v>0</v>
      </c>
      <c r="AA11" s="112">
        <f>IF(AND(F11="",G11=""),0,IF(OR(F11="",G11=""),NA(),IF(SUMIFS(Katsayılar!$E$8:$E$59,Katsayılar!$B$8:$B$59,F11,Katsayılar!$C$8:$C$59,IF(IF(ISNUMBER(G11),MATCH(G11,AyNumaralari,0),MATCH(TRIM(G11),AySecenekleri,0))&lt;=6,"Ocak","Temmuz"))&gt;0,SUMIFS(Katsayılar!$E$8:$E$59,Katsayılar!$B$8:$B$59,F11,Katsayılar!$C$8:$C$59,IF(IF(ISNUMBER(G11),MATCH(G11,AyNumaralari,0),MATCH(TRIM(G11),AySecenekleri,0))&lt;=6,"Ocak","Temmuz")),NA())))</f>
        <v>0</v>
      </c>
      <c r="AB11" s="170"/>
      <c r="AC11" s="171"/>
      <c r="AD11" s="171"/>
      <c r="AE11" s="171"/>
      <c r="AF11" s="171"/>
      <c r="AG11" s="172"/>
    </row>
    <row r="12" spans="1:33" ht="52.05" customHeight="1" x14ac:dyDescent="0.3">
      <c r="A12" s="14"/>
      <c r="B12" s="117">
        <f t="shared" si="0"/>
        <v>7</v>
      </c>
      <c r="C12" s="28"/>
      <c r="D12" s="28"/>
      <c r="E12" s="28"/>
      <c r="F12" s="27"/>
      <c r="G12" s="27"/>
      <c r="H12" s="111">
        <f>IF(AND(F12="",G12=""),0,IF(OR(F12="",G12=""),NA(),IF(SUMIFS(Katsayılar!$D$8:$D$59,Katsayılar!$B$8:$B$59,F12,Katsayılar!$C$8:$C$59,IF(IF(ISNUMBER(G12),MATCH(G12,AyNumaralari,0),MATCH(TRIM(G12),AySecenekleri,0))&lt;=6,"Ocak","Temmuz"))&gt;0,SUMIFS(Katsayılar!$D$8:$D$59,Katsayılar!$B$8:$B$59,F12,Katsayılar!$C$8:$C$59,IF(IF(ISNUMBER(G12),MATCH(G12,AyNumaralari,0),MATCH(TRIM(G12),AySecenekleri,0))&lt;=6,"Ocak","Temmuz")),NA())))</f>
        <v>0</v>
      </c>
      <c r="I12" s="27"/>
      <c r="J12" s="27"/>
      <c r="K12" s="27"/>
      <c r="L12" s="27"/>
      <c r="M12" s="27"/>
      <c r="N12" s="30">
        <f t="shared" si="10"/>
        <v>0</v>
      </c>
      <c r="O12" s="30">
        <f t="shared" si="11"/>
        <v>0</v>
      </c>
      <c r="P12" s="30">
        <f t="shared" si="2"/>
        <v>0</v>
      </c>
      <c r="Q12" s="30">
        <f t="shared" si="1"/>
        <v>0</v>
      </c>
      <c r="R12" s="30">
        <f t="shared" si="3"/>
        <v>0</v>
      </c>
      <c r="S12" s="30">
        <f t="shared" si="4"/>
        <v>0</v>
      </c>
      <c r="T12" s="30">
        <f t="shared" si="12"/>
        <v>0</v>
      </c>
      <c r="U12" s="30">
        <f t="shared" si="5"/>
        <v>0</v>
      </c>
      <c r="V12" s="30">
        <f t="shared" si="6"/>
        <v>0</v>
      </c>
      <c r="W12" s="30">
        <f t="shared" si="7"/>
        <v>0</v>
      </c>
      <c r="X12" s="30">
        <f t="shared" si="8"/>
        <v>0</v>
      </c>
      <c r="Y12" s="56"/>
      <c r="Z12" s="32">
        <f t="shared" si="9"/>
        <v>0</v>
      </c>
      <c r="AA12" s="112">
        <f>IF(AND(F12="",G12=""),0,IF(OR(F12="",G12=""),NA(),IF(SUMIFS(Katsayılar!$E$8:$E$59,Katsayılar!$B$8:$B$59,F12,Katsayılar!$C$8:$C$59,IF(IF(ISNUMBER(G12),MATCH(G12,AyNumaralari,0),MATCH(TRIM(G12),AySecenekleri,0))&lt;=6,"Ocak","Temmuz"))&gt;0,SUMIFS(Katsayılar!$E$8:$E$59,Katsayılar!$B$8:$B$59,F12,Katsayılar!$C$8:$C$59,IF(IF(ISNUMBER(G12),MATCH(G12,AyNumaralari,0),MATCH(TRIM(G12),AySecenekleri,0))&lt;=6,"Ocak","Temmuz")),NA())))</f>
        <v>0</v>
      </c>
      <c r="AB12" s="170"/>
      <c r="AC12" s="171"/>
      <c r="AD12" s="171"/>
      <c r="AE12" s="171"/>
      <c r="AF12" s="171"/>
      <c r="AG12" s="172"/>
    </row>
    <row r="13" spans="1:33" ht="52.05" customHeight="1" x14ac:dyDescent="0.3">
      <c r="A13" s="14"/>
      <c r="B13" s="117">
        <f t="shared" si="0"/>
        <v>8</v>
      </c>
      <c r="C13" s="28"/>
      <c r="D13" s="28"/>
      <c r="E13" s="28"/>
      <c r="F13" s="27"/>
      <c r="G13" s="27"/>
      <c r="H13" s="111">
        <f>IF(AND(F13="",G13=""),0,IF(OR(F13="",G13=""),NA(),IF(SUMIFS(Katsayılar!$D$8:$D$59,Katsayılar!$B$8:$B$59,F13,Katsayılar!$C$8:$C$59,IF(IF(ISNUMBER(G13),MATCH(G13,AyNumaralari,0),MATCH(TRIM(G13),AySecenekleri,0))&lt;=6,"Ocak","Temmuz"))&gt;0,SUMIFS(Katsayılar!$D$8:$D$59,Katsayılar!$B$8:$B$59,F13,Katsayılar!$C$8:$C$59,IF(IF(ISNUMBER(G13),MATCH(G13,AyNumaralari,0),MATCH(TRIM(G13),AySecenekleri,0))&lt;=6,"Ocak","Temmuz")),NA())))</f>
        <v>0</v>
      </c>
      <c r="I13" s="27"/>
      <c r="J13" s="27"/>
      <c r="K13" s="27"/>
      <c r="L13" s="27"/>
      <c r="M13" s="27"/>
      <c r="N13" s="30">
        <f t="shared" si="10"/>
        <v>0</v>
      </c>
      <c r="O13" s="30">
        <f t="shared" si="11"/>
        <v>0</v>
      </c>
      <c r="P13" s="30">
        <f t="shared" si="2"/>
        <v>0</v>
      </c>
      <c r="Q13" s="30">
        <f t="shared" si="1"/>
        <v>0</v>
      </c>
      <c r="R13" s="30">
        <f t="shared" si="3"/>
        <v>0</v>
      </c>
      <c r="S13" s="30">
        <f t="shared" si="4"/>
        <v>0</v>
      </c>
      <c r="T13" s="30">
        <f t="shared" si="12"/>
        <v>0</v>
      </c>
      <c r="U13" s="30">
        <f t="shared" si="5"/>
        <v>0</v>
      </c>
      <c r="V13" s="30">
        <f t="shared" si="6"/>
        <v>0</v>
      </c>
      <c r="W13" s="30">
        <f t="shared" si="7"/>
        <v>0</v>
      </c>
      <c r="X13" s="30">
        <f t="shared" si="8"/>
        <v>0</v>
      </c>
      <c r="Y13" s="56"/>
      <c r="Z13" s="32">
        <f t="shared" si="9"/>
        <v>0</v>
      </c>
      <c r="AA13" s="112">
        <f>IF(AND(F13="",G13=""),0,IF(OR(F13="",G13=""),NA(),IF(SUMIFS(Katsayılar!$E$8:$E$59,Katsayılar!$B$8:$B$59,F13,Katsayılar!$C$8:$C$59,IF(IF(ISNUMBER(G13),MATCH(G13,AyNumaralari,0),MATCH(TRIM(G13),AySecenekleri,0))&lt;=6,"Ocak","Temmuz"))&gt;0,SUMIFS(Katsayılar!$E$8:$E$59,Katsayılar!$B$8:$B$59,F13,Katsayılar!$C$8:$C$59,IF(IF(ISNUMBER(G13),MATCH(G13,AyNumaralari,0),MATCH(TRIM(G13),AySecenekleri,0))&lt;=6,"Ocak","Temmuz")),NA())))</f>
        <v>0</v>
      </c>
      <c r="AB13" s="170"/>
      <c r="AC13" s="171"/>
      <c r="AD13" s="171"/>
      <c r="AE13" s="171"/>
      <c r="AF13" s="171"/>
      <c r="AG13" s="172"/>
    </row>
    <row r="14" spans="1:33" ht="52.05" customHeight="1" x14ac:dyDescent="0.3">
      <c r="A14" s="14"/>
      <c r="B14" s="117">
        <f t="shared" si="0"/>
        <v>9</v>
      </c>
      <c r="C14" s="28"/>
      <c r="D14" s="28"/>
      <c r="E14" s="28"/>
      <c r="F14" s="27"/>
      <c r="G14" s="27"/>
      <c r="H14" s="111">
        <f>IF(AND(F14="",G14=""),0,IF(OR(F14="",G14=""),NA(),IF(SUMIFS(Katsayılar!$D$8:$D$59,Katsayılar!$B$8:$B$59,F14,Katsayılar!$C$8:$C$59,IF(IF(ISNUMBER(G14),MATCH(G14,AyNumaralari,0),MATCH(TRIM(G14),AySecenekleri,0))&lt;=6,"Ocak","Temmuz"))&gt;0,SUMIFS(Katsayılar!$D$8:$D$59,Katsayılar!$B$8:$B$59,F14,Katsayılar!$C$8:$C$59,IF(IF(ISNUMBER(G14),MATCH(G14,AyNumaralari,0),MATCH(TRIM(G14),AySecenekleri,0))&lt;=6,"Ocak","Temmuz")),NA())))</f>
        <v>0</v>
      </c>
      <c r="I14" s="27"/>
      <c r="J14" s="27"/>
      <c r="K14" s="27"/>
      <c r="L14" s="27"/>
      <c r="M14" s="27"/>
      <c r="N14" s="30">
        <f t="shared" si="10"/>
        <v>0</v>
      </c>
      <c r="O14" s="30">
        <f t="shared" si="11"/>
        <v>0</v>
      </c>
      <c r="P14" s="30">
        <f t="shared" si="2"/>
        <v>0</v>
      </c>
      <c r="Q14" s="30">
        <f t="shared" si="1"/>
        <v>0</v>
      </c>
      <c r="R14" s="30">
        <f t="shared" si="3"/>
        <v>0</v>
      </c>
      <c r="S14" s="30">
        <f t="shared" si="4"/>
        <v>0</v>
      </c>
      <c r="T14" s="30">
        <f t="shared" si="12"/>
        <v>0</v>
      </c>
      <c r="U14" s="30">
        <f t="shared" si="5"/>
        <v>0</v>
      </c>
      <c r="V14" s="30">
        <f t="shared" si="6"/>
        <v>0</v>
      </c>
      <c r="W14" s="30">
        <f t="shared" si="7"/>
        <v>0</v>
      </c>
      <c r="X14" s="30">
        <f t="shared" si="8"/>
        <v>0</v>
      </c>
      <c r="Y14" s="56"/>
      <c r="Z14" s="32">
        <f t="shared" si="9"/>
        <v>0</v>
      </c>
      <c r="AA14" s="112">
        <f>IF(AND(F14="",G14=""),0,IF(OR(F14="",G14=""),NA(),IF(SUMIFS(Katsayılar!$E$8:$E$59,Katsayılar!$B$8:$B$59,F14,Katsayılar!$C$8:$C$59,IF(IF(ISNUMBER(G14),MATCH(G14,AyNumaralari,0),MATCH(TRIM(G14),AySecenekleri,0))&lt;=6,"Ocak","Temmuz"))&gt;0,SUMIFS(Katsayılar!$E$8:$E$59,Katsayılar!$B$8:$B$59,F14,Katsayılar!$C$8:$C$59,IF(IF(ISNUMBER(G14),MATCH(G14,AyNumaralari,0),MATCH(TRIM(G14),AySecenekleri,0))&lt;=6,"Ocak","Temmuz")),NA())))</f>
        <v>0</v>
      </c>
      <c r="AB14" s="170"/>
      <c r="AC14" s="171"/>
      <c r="AD14" s="171"/>
      <c r="AE14" s="171"/>
      <c r="AF14" s="171"/>
      <c r="AG14" s="172"/>
    </row>
    <row r="15" spans="1:33" ht="52.05" customHeight="1" x14ac:dyDescent="0.3">
      <c r="A15" s="14"/>
      <c r="B15" s="117">
        <f t="shared" si="0"/>
        <v>10</v>
      </c>
      <c r="C15" s="28"/>
      <c r="D15" s="28"/>
      <c r="E15" s="28"/>
      <c r="F15" s="27"/>
      <c r="G15" s="27"/>
      <c r="H15" s="111">
        <f>IF(AND(F15="",G15=""),0,IF(OR(F15="",G15=""),NA(),IF(SUMIFS(Katsayılar!$D$8:$D$59,Katsayılar!$B$8:$B$59,F15,Katsayılar!$C$8:$C$59,IF(IF(ISNUMBER(G15),MATCH(G15,AyNumaralari,0),MATCH(TRIM(G15),AySecenekleri,0))&lt;=6,"Ocak","Temmuz"))&gt;0,SUMIFS(Katsayılar!$D$8:$D$59,Katsayılar!$B$8:$B$59,F15,Katsayılar!$C$8:$C$59,IF(IF(ISNUMBER(G15),MATCH(G15,AyNumaralari,0),MATCH(TRIM(G15),AySecenekleri,0))&lt;=6,"Ocak","Temmuz")),NA())))</f>
        <v>0</v>
      </c>
      <c r="I15" s="27"/>
      <c r="J15" s="27"/>
      <c r="K15" s="27"/>
      <c r="L15" s="27"/>
      <c r="M15" s="27"/>
      <c r="N15" s="30">
        <f>H15*J15*(I15/30)</f>
        <v>0</v>
      </c>
      <c r="O15" s="30">
        <f t="shared" si="11"/>
        <v>0</v>
      </c>
      <c r="P15" s="30">
        <f t="shared" si="2"/>
        <v>0</v>
      </c>
      <c r="Q15" s="30">
        <f t="shared" si="1"/>
        <v>0</v>
      </c>
      <c r="R15" s="30">
        <f t="shared" si="3"/>
        <v>0</v>
      </c>
      <c r="S15" s="30">
        <f t="shared" si="4"/>
        <v>0</v>
      </c>
      <c r="T15" s="30">
        <f t="shared" si="12"/>
        <v>0</v>
      </c>
      <c r="U15" s="30">
        <f t="shared" si="5"/>
        <v>0</v>
      </c>
      <c r="V15" s="30">
        <f t="shared" si="6"/>
        <v>0</v>
      </c>
      <c r="W15" s="30">
        <f t="shared" si="7"/>
        <v>0</v>
      </c>
      <c r="X15" s="30">
        <f t="shared" si="8"/>
        <v>0</v>
      </c>
      <c r="Y15" s="56"/>
      <c r="Z15" s="32">
        <f t="shared" si="9"/>
        <v>0</v>
      </c>
      <c r="AA15" s="112">
        <f>IF(AND(F15="",G15=""),0,IF(OR(F15="",G15=""),NA(),IF(SUMIFS(Katsayılar!$E$8:$E$59,Katsayılar!$B$8:$B$59,F15,Katsayılar!$C$8:$C$59,IF(IF(ISNUMBER(G15),MATCH(G15,AyNumaralari,0),MATCH(TRIM(G15),AySecenekleri,0))&lt;=6,"Ocak","Temmuz"))&gt;0,SUMIFS(Katsayılar!$E$8:$E$59,Katsayılar!$B$8:$B$59,F15,Katsayılar!$C$8:$C$59,IF(IF(ISNUMBER(G15),MATCH(G15,AyNumaralari,0),MATCH(TRIM(G15),AySecenekleri,0))&lt;=6,"Ocak","Temmuz")),NA())))</f>
        <v>0</v>
      </c>
      <c r="AB15" s="170"/>
      <c r="AC15" s="171"/>
      <c r="AD15" s="171"/>
      <c r="AE15" s="171"/>
      <c r="AF15" s="171"/>
      <c r="AG15" s="172"/>
    </row>
    <row r="16" spans="1:33" ht="52.05" customHeight="1" x14ac:dyDescent="0.3">
      <c r="A16" s="14"/>
      <c r="B16" s="117">
        <f t="shared" si="0"/>
        <v>11</v>
      </c>
      <c r="C16" s="28"/>
      <c r="D16" s="28"/>
      <c r="E16" s="28"/>
      <c r="F16" s="27"/>
      <c r="G16" s="27"/>
      <c r="H16" s="111">
        <f>IF(AND(F16="",G16=""),0,IF(OR(F16="",G16=""),NA(),IF(SUMIFS(Katsayılar!$D$8:$D$59,Katsayılar!$B$8:$B$59,F16,Katsayılar!$C$8:$C$59,IF(IF(ISNUMBER(G16),MATCH(G16,AyNumaralari,0),MATCH(TRIM(G16),AySecenekleri,0))&lt;=6,"Ocak","Temmuz"))&gt;0,SUMIFS(Katsayılar!$D$8:$D$59,Katsayılar!$B$8:$B$59,F16,Katsayılar!$C$8:$C$59,IF(IF(ISNUMBER(G16),MATCH(G16,AyNumaralari,0),MATCH(TRIM(G16),AySecenekleri,0))&lt;=6,"Ocak","Temmuz")),NA())))</f>
        <v>0</v>
      </c>
      <c r="I16" s="27"/>
      <c r="J16" s="27"/>
      <c r="K16" s="27"/>
      <c r="L16" s="27"/>
      <c r="M16" s="27"/>
      <c r="N16" s="30">
        <f>H16*J16*(I16/30)</f>
        <v>0</v>
      </c>
      <c r="O16" s="30">
        <f t="shared" si="11"/>
        <v>0</v>
      </c>
      <c r="P16" s="30">
        <f t="shared" si="2"/>
        <v>0</v>
      </c>
      <c r="Q16" s="30">
        <f t="shared" si="1"/>
        <v>0</v>
      </c>
      <c r="R16" s="30">
        <f t="shared" si="3"/>
        <v>0</v>
      </c>
      <c r="S16" s="30">
        <f t="shared" si="4"/>
        <v>0</v>
      </c>
      <c r="T16" s="30">
        <f t="shared" si="12"/>
        <v>0</v>
      </c>
      <c r="U16" s="30">
        <f t="shared" si="5"/>
        <v>0</v>
      </c>
      <c r="V16" s="30">
        <f t="shared" si="6"/>
        <v>0</v>
      </c>
      <c r="W16" s="30">
        <f t="shared" si="7"/>
        <v>0</v>
      </c>
      <c r="X16" s="30">
        <f t="shared" si="8"/>
        <v>0</v>
      </c>
      <c r="Y16" s="56"/>
      <c r="Z16" s="32">
        <f t="shared" si="9"/>
        <v>0</v>
      </c>
      <c r="AA16" s="112">
        <f>IF(AND(F16="",G16=""),0,IF(OR(F16="",G16=""),NA(),IF(SUMIFS(Katsayılar!$E$8:$E$59,Katsayılar!$B$8:$B$59,F16,Katsayılar!$C$8:$C$59,IF(IF(ISNUMBER(G16),MATCH(G16,AyNumaralari,0),MATCH(TRIM(G16),AySecenekleri,0))&lt;=6,"Ocak","Temmuz"))&gt;0,SUMIFS(Katsayılar!$E$8:$E$59,Katsayılar!$B$8:$B$59,F16,Katsayılar!$C$8:$C$59,IF(IF(ISNUMBER(G16),MATCH(G16,AyNumaralari,0),MATCH(TRIM(G16),AySecenekleri,0))&lt;=6,"Ocak","Temmuz")),NA())))</f>
        <v>0</v>
      </c>
      <c r="AB16" s="170"/>
      <c r="AC16" s="171"/>
      <c r="AD16" s="171"/>
      <c r="AE16" s="171"/>
      <c r="AF16" s="171"/>
      <c r="AG16" s="172"/>
    </row>
    <row r="17" spans="1:33" ht="52.05" customHeight="1" thickBot="1" x14ac:dyDescent="0.35">
      <c r="A17" s="14"/>
      <c r="B17" s="117">
        <f t="shared" si="0"/>
        <v>12</v>
      </c>
      <c r="C17" s="28"/>
      <c r="D17" s="28"/>
      <c r="E17" s="28"/>
      <c r="F17" s="27"/>
      <c r="G17" s="27"/>
      <c r="H17" s="111">
        <f>IF(AND(F17="",G17=""),0,IF(OR(F17="",G17=""),NA(),IF(SUMIFS(Katsayılar!$D$8:$D$59,Katsayılar!$B$8:$B$59,F17,Katsayılar!$C$8:$C$59,IF(IF(ISNUMBER(G17),MATCH(G17,AyNumaralari,0),MATCH(TRIM(G17),AySecenekleri,0))&lt;=6,"Ocak","Temmuz"))&gt;0,SUMIFS(Katsayılar!$D$8:$D$59,Katsayılar!$B$8:$B$59,F17,Katsayılar!$C$8:$C$59,IF(IF(ISNUMBER(G17),MATCH(G17,AyNumaralari,0),MATCH(TRIM(G17),AySecenekleri,0))&lt;=6,"Ocak","Temmuz")),NA())))</f>
        <v>0</v>
      </c>
      <c r="I17" s="27"/>
      <c r="J17" s="27"/>
      <c r="K17" s="27"/>
      <c r="L17" s="27"/>
      <c r="M17" s="27"/>
      <c r="N17" s="30">
        <f t="shared" ref="N17" si="13">H17*J17*(I17/30)</f>
        <v>0</v>
      </c>
      <c r="O17" s="30">
        <f>(9500*H17)*K17%*(I17/30)</f>
        <v>0</v>
      </c>
      <c r="P17" s="30">
        <f t="shared" si="2"/>
        <v>0</v>
      </c>
      <c r="Q17" s="30">
        <f t="shared" si="1"/>
        <v>0</v>
      </c>
      <c r="R17" s="30">
        <f>(N17)*20%</f>
        <v>0</v>
      </c>
      <c r="S17" s="30">
        <f t="shared" si="4"/>
        <v>0</v>
      </c>
      <c r="T17" s="30">
        <f t="shared" si="12"/>
        <v>0</v>
      </c>
      <c r="U17" s="30">
        <f t="shared" si="5"/>
        <v>0</v>
      </c>
      <c r="V17" s="30">
        <f t="shared" si="6"/>
        <v>0</v>
      </c>
      <c r="W17" s="30">
        <f t="shared" si="7"/>
        <v>0</v>
      </c>
      <c r="X17" s="30">
        <f t="shared" si="8"/>
        <v>0</v>
      </c>
      <c r="Y17" s="56"/>
      <c r="Z17" s="32">
        <f t="shared" si="9"/>
        <v>0</v>
      </c>
      <c r="AA17" s="112">
        <f>IF(AND(F17="",G17=""),0,IF(OR(F17="",G17=""),NA(),IF(SUMIFS(Katsayılar!$E$8:$E$59,Katsayılar!$B$8:$B$59,F17,Katsayılar!$C$8:$C$59,IF(IF(ISNUMBER(G17),MATCH(G17,AyNumaralari,0),MATCH(TRIM(G17),AySecenekleri,0))&lt;=6,"Ocak","Temmuz"))&gt;0,SUMIFS(Katsayılar!$E$8:$E$59,Katsayılar!$B$8:$B$59,F17,Katsayılar!$C$8:$C$59,IF(IF(ISNUMBER(G17),MATCH(G17,AyNumaralari,0),MATCH(TRIM(G17),AySecenekleri,0))&lt;=6,"Ocak","Temmuz")),NA())))</f>
        <v>0</v>
      </c>
      <c r="AB17" s="170"/>
      <c r="AC17" s="171"/>
      <c r="AD17" s="171"/>
      <c r="AE17" s="171"/>
      <c r="AF17" s="171"/>
      <c r="AG17" s="172"/>
    </row>
    <row r="18" spans="1:33" ht="28.05" customHeight="1" thickBot="1" x14ac:dyDescent="0.35">
      <c r="A18" s="14"/>
      <c r="B18" s="162" t="s">
        <v>27</v>
      </c>
      <c r="C18" s="163"/>
      <c r="D18" s="163"/>
      <c r="E18" s="163"/>
      <c r="F18" s="163"/>
      <c r="G18" s="163"/>
      <c r="H18" s="163"/>
      <c r="I18" s="163"/>
      <c r="J18" s="163"/>
      <c r="K18" s="163"/>
      <c r="L18" s="163"/>
      <c r="M18" s="176"/>
      <c r="N18" s="48">
        <f t="shared" ref="N18:Z18" si="14">SUM(N6:N17)</f>
        <v>832.72260000000006</v>
      </c>
      <c r="O18" s="49">
        <f t="shared" si="14"/>
        <v>0</v>
      </c>
      <c r="P18" s="50">
        <f t="shared" si="14"/>
        <v>0</v>
      </c>
      <c r="Q18" s="50">
        <f t="shared" si="14"/>
        <v>132.04230000000001</v>
      </c>
      <c r="R18" s="57">
        <f t="shared" ref="R18" si="15">SUM(R6:R17)</f>
        <v>166.54452000000003</v>
      </c>
      <c r="S18" s="50">
        <f>SUM(S6:S17)</f>
        <v>99.926712000000009</v>
      </c>
      <c r="T18" s="50">
        <f t="shared" si="14"/>
        <v>99.926712000000009</v>
      </c>
      <c r="U18" s="50">
        <f t="shared" si="14"/>
        <v>133.23561600000002</v>
      </c>
      <c r="V18" s="57">
        <f t="shared" si="14"/>
        <v>166.54452000000003</v>
      </c>
      <c r="W18" s="46">
        <f t="shared" si="14"/>
        <v>399.70684800000009</v>
      </c>
      <c r="X18" s="47">
        <f>SUM(X6:X17)</f>
        <v>7.3225655910000009</v>
      </c>
      <c r="Y18" s="47">
        <f>SUM(Y6:Y17)</f>
        <v>0</v>
      </c>
      <c r="Z18" s="47">
        <f t="shared" si="14"/>
        <v>824.2067184089999</v>
      </c>
      <c r="AA18" s="14"/>
      <c r="AB18" s="170"/>
      <c r="AC18" s="171"/>
      <c r="AD18" s="171"/>
      <c r="AE18" s="171"/>
      <c r="AF18" s="171"/>
      <c r="AG18" s="172"/>
    </row>
    <row r="19" spans="1:33" ht="13.8" x14ac:dyDescent="0.3">
      <c r="A19" s="14"/>
      <c r="B19" s="20"/>
      <c r="C19" s="14"/>
      <c r="D19" s="14"/>
      <c r="E19" s="14"/>
      <c r="F19" s="14"/>
      <c r="G19" s="14"/>
      <c r="H19" s="14"/>
      <c r="I19" s="14"/>
      <c r="J19" s="14"/>
      <c r="K19" s="14"/>
      <c r="L19" s="14"/>
      <c r="M19" s="14"/>
      <c r="N19" s="14"/>
      <c r="O19" s="14"/>
      <c r="P19" s="14"/>
      <c r="Q19" s="14"/>
      <c r="R19" s="14"/>
      <c r="S19" s="14"/>
      <c r="T19" s="14"/>
      <c r="U19" s="14"/>
      <c r="V19" s="14"/>
      <c r="W19" s="14"/>
      <c r="X19" s="14"/>
      <c r="Y19" s="14"/>
      <c r="Z19" s="36"/>
      <c r="AA19" s="14"/>
      <c r="AB19" s="170"/>
      <c r="AC19" s="171"/>
      <c r="AD19" s="171"/>
      <c r="AE19" s="171"/>
      <c r="AF19" s="171"/>
      <c r="AG19" s="172"/>
    </row>
    <row r="20" spans="1:33" ht="13.8" x14ac:dyDescent="0.3">
      <c r="A20" s="14"/>
      <c r="B20" s="164" t="s">
        <v>64</v>
      </c>
      <c r="C20" s="158"/>
      <c r="D20" s="158"/>
      <c r="E20" s="158"/>
      <c r="F20" s="158"/>
      <c r="G20" s="158"/>
      <c r="H20" s="158"/>
      <c r="I20" s="158"/>
      <c r="J20" s="158"/>
      <c r="K20" s="158"/>
      <c r="L20" s="158"/>
      <c r="M20" s="158"/>
      <c r="N20" s="158"/>
      <c r="O20" s="158"/>
      <c r="P20" s="158"/>
      <c r="Q20" s="158"/>
      <c r="R20" s="158"/>
      <c r="S20" s="158"/>
      <c r="T20" s="158"/>
      <c r="U20" s="158"/>
      <c r="V20" s="158"/>
      <c r="W20" s="158"/>
      <c r="X20" s="18"/>
      <c r="Y20" s="18"/>
      <c r="Z20" s="19"/>
      <c r="AA20" s="14"/>
      <c r="AB20" s="170"/>
      <c r="AC20" s="171"/>
      <c r="AD20" s="171"/>
      <c r="AE20" s="171"/>
      <c r="AF20" s="171"/>
      <c r="AG20" s="172"/>
    </row>
    <row r="21" spans="1:33" ht="13.8" x14ac:dyDescent="0.3">
      <c r="A21" s="14"/>
      <c r="B21" s="20"/>
      <c r="C21" s="14"/>
      <c r="D21" s="14"/>
      <c r="E21" s="14"/>
      <c r="F21" s="14"/>
      <c r="G21" s="14"/>
      <c r="H21" s="14"/>
      <c r="I21" s="14"/>
      <c r="J21" s="21"/>
      <c r="K21" s="145"/>
      <c r="L21" s="145"/>
      <c r="M21" s="145"/>
      <c r="N21" s="145"/>
      <c r="O21" s="145"/>
      <c r="P21" s="145"/>
      <c r="Q21" s="145"/>
      <c r="R21" s="145"/>
      <c r="S21" s="145"/>
      <c r="T21" s="145"/>
      <c r="U21" s="145"/>
      <c r="V21" s="145"/>
      <c r="W21" s="145"/>
      <c r="X21" s="18"/>
      <c r="Y21" s="18"/>
      <c r="Z21" s="19"/>
      <c r="AA21" s="14"/>
      <c r="AB21" s="170"/>
      <c r="AC21" s="171"/>
      <c r="AD21" s="171"/>
      <c r="AE21" s="171"/>
      <c r="AF21" s="171"/>
      <c r="AG21" s="172"/>
    </row>
    <row r="22" spans="1:33" ht="13.8" x14ac:dyDescent="0.3">
      <c r="A22" s="14"/>
      <c r="B22" s="20"/>
      <c r="C22" s="14"/>
      <c r="D22" s="14"/>
      <c r="E22" s="14"/>
      <c r="F22" s="14"/>
      <c r="G22" s="14"/>
      <c r="H22" s="14"/>
      <c r="I22" s="14"/>
      <c r="J22" s="26"/>
      <c r="K22" s="158" t="s">
        <v>29</v>
      </c>
      <c r="L22" s="158"/>
      <c r="M22" s="158"/>
      <c r="N22" s="158"/>
      <c r="O22" s="38"/>
      <c r="P22" s="38"/>
      <c r="Q22" s="38"/>
      <c r="R22" s="38"/>
      <c r="S22" s="38"/>
      <c r="T22" s="38"/>
      <c r="U22" s="38"/>
      <c r="V22" s="38"/>
      <c r="W22" s="158" t="s">
        <v>65</v>
      </c>
      <c r="X22" s="158"/>
      <c r="Y22" s="158"/>
      <c r="Z22" s="39"/>
      <c r="AA22" s="14"/>
      <c r="AB22" s="170"/>
      <c r="AC22" s="171"/>
      <c r="AD22" s="171"/>
      <c r="AE22" s="171"/>
      <c r="AF22" s="171"/>
      <c r="AG22" s="172"/>
    </row>
    <row r="23" spans="1:33" ht="13.8" x14ac:dyDescent="0.3">
      <c r="A23" s="14"/>
      <c r="B23" s="20"/>
      <c r="C23" s="14"/>
      <c r="D23" s="14"/>
      <c r="E23" s="14"/>
      <c r="F23" s="14"/>
      <c r="G23" s="14"/>
      <c r="H23" s="14"/>
      <c r="I23" s="166" t="s">
        <v>66</v>
      </c>
      <c r="J23" s="166"/>
      <c r="K23" s="158"/>
      <c r="L23" s="158"/>
      <c r="M23" s="158"/>
      <c r="N23" s="158"/>
      <c r="O23" s="38"/>
      <c r="P23" s="38"/>
      <c r="Q23" s="38"/>
      <c r="R23" s="38"/>
      <c r="S23" s="38"/>
      <c r="T23" s="38"/>
      <c r="U23" s="166" t="s">
        <v>66</v>
      </c>
      <c r="V23" s="166"/>
      <c r="W23" s="158"/>
      <c r="X23" s="158"/>
      <c r="Y23" s="158"/>
      <c r="Z23" s="16"/>
      <c r="AA23" s="14"/>
      <c r="AB23" s="170"/>
      <c r="AC23" s="171"/>
      <c r="AD23" s="171"/>
      <c r="AE23" s="171"/>
      <c r="AF23" s="171"/>
      <c r="AG23" s="172"/>
    </row>
    <row r="24" spans="1:33" ht="13.8" x14ac:dyDescent="0.3">
      <c r="A24" s="14"/>
      <c r="B24" s="20"/>
      <c r="C24" s="14"/>
      <c r="D24" s="14"/>
      <c r="E24" s="14"/>
      <c r="F24" s="14"/>
      <c r="G24" s="14"/>
      <c r="H24" s="14"/>
      <c r="I24" s="166" t="s">
        <v>67</v>
      </c>
      <c r="J24" s="166"/>
      <c r="K24" s="158"/>
      <c r="L24" s="158"/>
      <c r="M24" s="158"/>
      <c r="N24" s="158"/>
      <c r="O24" s="26"/>
      <c r="P24" s="26"/>
      <c r="Q24" s="26"/>
      <c r="R24" s="26"/>
      <c r="S24" s="26"/>
      <c r="T24" s="26"/>
      <c r="U24" s="166" t="s">
        <v>67</v>
      </c>
      <c r="V24" s="166"/>
      <c r="W24" s="158"/>
      <c r="X24" s="158"/>
      <c r="Y24" s="158"/>
      <c r="Z24" s="16"/>
      <c r="AA24" s="14"/>
      <c r="AB24" s="170"/>
      <c r="AC24" s="171"/>
      <c r="AD24" s="171"/>
      <c r="AE24" s="171"/>
      <c r="AF24" s="171"/>
      <c r="AG24" s="172"/>
    </row>
    <row r="25" spans="1:33" ht="14.4" thickBot="1" x14ac:dyDescent="0.35">
      <c r="A25" s="14"/>
      <c r="B25" s="20"/>
      <c r="C25" s="14"/>
      <c r="D25" s="14"/>
      <c r="E25" s="14"/>
      <c r="F25" s="14"/>
      <c r="G25" s="14"/>
      <c r="H25" s="14"/>
      <c r="I25" s="166" t="s">
        <v>68</v>
      </c>
      <c r="J25" s="166"/>
      <c r="K25" s="158"/>
      <c r="L25" s="158"/>
      <c r="M25" s="158"/>
      <c r="N25" s="158"/>
      <c r="O25" s="26"/>
      <c r="P25" s="26"/>
      <c r="Q25" s="26"/>
      <c r="R25" s="26"/>
      <c r="S25" s="26"/>
      <c r="T25" s="26"/>
      <c r="U25" s="166" t="s">
        <v>68</v>
      </c>
      <c r="V25" s="166"/>
      <c r="W25" s="158"/>
      <c r="X25" s="158"/>
      <c r="Y25" s="158"/>
      <c r="Z25" s="16"/>
      <c r="AA25" s="14"/>
      <c r="AB25" s="173"/>
      <c r="AC25" s="174"/>
      <c r="AD25" s="174"/>
      <c r="AE25" s="174"/>
      <c r="AF25" s="174"/>
      <c r="AG25" s="175"/>
    </row>
    <row r="26" spans="1:33" ht="13.8" x14ac:dyDescent="0.3">
      <c r="A26" s="14"/>
      <c r="B26" s="20"/>
      <c r="C26" s="14"/>
      <c r="D26" s="14"/>
      <c r="E26" s="14"/>
      <c r="F26" s="14"/>
      <c r="G26" s="14"/>
      <c r="H26" s="14"/>
      <c r="I26" s="166" t="s">
        <v>8</v>
      </c>
      <c r="J26" s="166"/>
      <c r="K26" s="158"/>
      <c r="L26" s="158"/>
      <c r="M26" s="158"/>
      <c r="N26" s="158"/>
      <c r="O26" s="26"/>
      <c r="P26" s="26"/>
      <c r="Q26" s="26"/>
      <c r="R26" s="26"/>
      <c r="S26" s="26"/>
      <c r="T26" s="26"/>
      <c r="U26" s="166" t="s">
        <v>8</v>
      </c>
      <c r="V26" s="166"/>
      <c r="W26" s="158"/>
      <c r="X26" s="158"/>
      <c r="Y26" s="158"/>
      <c r="Z26" s="16"/>
      <c r="AA26" s="14"/>
      <c r="AB26" s="14"/>
      <c r="AC26" s="14"/>
      <c r="AD26" s="14"/>
      <c r="AE26" s="14"/>
      <c r="AF26" s="14"/>
      <c r="AG26" s="14"/>
    </row>
    <row r="27" spans="1:33" ht="14.4" thickBot="1" x14ac:dyDescent="0.35">
      <c r="A27" s="14"/>
      <c r="B27" s="20"/>
      <c r="C27" s="14"/>
      <c r="D27" s="14"/>
      <c r="E27" s="14"/>
      <c r="F27" s="14"/>
      <c r="G27" s="14"/>
      <c r="H27" s="14"/>
      <c r="I27" s="42"/>
      <c r="J27" s="40"/>
      <c r="K27" s="38"/>
      <c r="L27" s="38"/>
      <c r="M27" s="38"/>
      <c r="N27" s="38"/>
      <c r="O27" s="26"/>
      <c r="P27" s="26"/>
      <c r="Q27" s="26"/>
      <c r="R27" s="26"/>
      <c r="S27" s="26"/>
      <c r="T27" s="26"/>
      <c r="U27" s="26"/>
      <c r="V27" s="26"/>
      <c r="W27" s="38"/>
      <c r="X27" s="38"/>
      <c r="Y27" s="38"/>
      <c r="Z27" s="16"/>
      <c r="AA27" s="14"/>
      <c r="AB27" s="14"/>
      <c r="AC27" s="14"/>
      <c r="AD27" s="14"/>
      <c r="AE27" s="14"/>
      <c r="AF27" s="14"/>
      <c r="AG27" s="14"/>
    </row>
    <row r="28" spans="1:33" ht="13.8" x14ac:dyDescent="0.3">
      <c r="A28" s="14"/>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14"/>
      <c r="AB28" s="14"/>
      <c r="AC28" s="14"/>
      <c r="AD28" s="14"/>
      <c r="AE28" s="14"/>
      <c r="AF28" s="14"/>
      <c r="AG28" s="14"/>
    </row>
    <row r="29" spans="1:33" ht="13.8" x14ac:dyDescent="0.3">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row>
    <row r="30" spans="1:33" ht="13.8" x14ac:dyDescent="0.3">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row>
    <row r="31" spans="1:33" ht="13.8" x14ac:dyDescent="0.3">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row>
    <row r="32" spans="1:33" ht="13.8" x14ac:dyDescent="0.3">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row>
    <row r="33" spans="1:33" ht="13.8" x14ac:dyDescent="0.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row>
    <row r="34" spans="1:33" ht="13.8" x14ac:dyDescent="0.3">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row>
    <row r="35" spans="1:33" ht="13.8" x14ac:dyDescent="0.3">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row>
    <row r="36" spans="1:33" ht="13.8" x14ac:dyDescent="0.3">
      <c r="A36" s="14"/>
      <c r="B36" s="14"/>
      <c r="C36" s="14"/>
      <c r="D36" s="14" t="s">
        <v>69</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row>
  </sheetData>
  <sheetProtection algorithmName="SHA-512" hashValue="emNOf8ViyLRNtx2FS0lSFYV61VPVmdRRpvIPj21RXRVLyR3ad6lHaI9Sjg9+9PNC0+OIFpr6To9qqVVcYeGaHQ==" saltValue="UJtCYsMyLl2JQLs2Hc79ow==" spinCount="100000" sheet="1" objects="1" scenarios="1" formatCells="0" formatColumns="0" formatRows="0"/>
  <mergeCells count="33">
    <mergeCell ref="AA4:AA5"/>
    <mergeCell ref="W23:Y23"/>
    <mergeCell ref="AB1:AG25"/>
    <mergeCell ref="B2:Z2"/>
    <mergeCell ref="B3:X3"/>
    <mergeCell ref="B4:B5"/>
    <mergeCell ref="C4:E4"/>
    <mergeCell ref="F4:I4"/>
    <mergeCell ref="J4:M4"/>
    <mergeCell ref="T4:Y4"/>
    <mergeCell ref="Z4:Z5"/>
    <mergeCell ref="B18:M18"/>
    <mergeCell ref="B20:W20"/>
    <mergeCell ref="N4:S4"/>
    <mergeCell ref="K21:W21"/>
    <mergeCell ref="K22:N22"/>
    <mergeCell ref="W22:Y22"/>
    <mergeCell ref="W26:Y26"/>
    <mergeCell ref="I24:J24"/>
    <mergeCell ref="K24:N24"/>
    <mergeCell ref="U24:V24"/>
    <mergeCell ref="W24:Y24"/>
    <mergeCell ref="I25:J25"/>
    <mergeCell ref="K25:N25"/>
    <mergeCell ref="U25:V25"/>
    <mergeCell ref="W25:Y25"/>
    <mergeCell ref="B1:D1"/>
    <mergeCell ref="I23:J23"/>
    <mergeCell ref="K23:N23"/>
    <mergeCell ref="U23:V23"/>
    <mergeCell ref="I26:J26"/>
    <mergeCell ref="K26:N26"/>
    <mergeCell ref="U26:V26"/>
  </mergeCells>
  <conditionalFormatting sqref="H6:H17">
    <cfRule type="expression" dxfId="1" priority="1" stopIfTrue="1">
      <formula>_xludf.ISNA(H6)</formula>
    </cfRule>
  </conditionalFormatting>
  <dataValidations count="2">
    <dataValidation type="list" allowBlank="1" showInputMessage="1" showErrorMessage="1" sqref="F6:F17" xr:uid="{831286F7-1754-4E80-A1B8-18F50BBBAEF4}">
      <formula1>YilSecenekleri</formula1>
    </dataValidation>
    <dataValidation type="list" allowBlank="1" showInputMessage="1" showErrorMessage="1" sqref="G6:G17" xr:uid="{21D01956-11F0-4D00-8096-A6B830AFF91B}">
      <formula1>AySecenekleri</formula1>
    </dataValidation>
  </dataValidations>
  <printOptions horizontalCentered="1"/>
  <pageMargins left="0.25" right="0.25" top="0.22222222222222221" bottom="0.30555555555555558" header="0.3" footer="0.3"/>
  <pageSetup paperSize="8" scale="59" fitToHeight="0"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ayfa6">
    <tabColor rgb="FF315B7E"/>
    <pageSetUpPr fitToPage="1"/>
  </sheetPr>
  <dimension ref="A1:Q27"/>
  <sheetViews>
    <sheetView showGridLines="0" zoomScale="85" zoomScaleNormal="85" zoomScaleSheetLayoutView="55" workbookViewId="0">
      <pane ySplit="5" topLeftCell="A6" activePane="bottomLeft" state="frozenSplit"/>
      <selection pane="bottomLeft"/>
    </sheetView>
  </sheetViews>
  <sheetFormatPr defaultColWidth="9.109375" defaultRowHeight="14.4" x14ac:dyDescent="0.3"/>
  <cols>
    <col min="1" max="1" width="5.77734375" style="1" customWidth="1"/>
    <col min="2" max="2" width="22.77734375" style="1" customWidth="1"/>
    <col min="3" max="3" width="19.77734375" style="1" customWidth="1"/>
    <col min="4" max="4" width="18.77734375" style="1" customWidth="1"/>
    <col min="5" max="5" width="20.77734375" style="1" customWidth="1"/>
    <col min="6" max="6" width="10.77734375" style="1" customWidth="1"/>
    <col min="7" max="7" width="12.77734375" style="1" customWidth="1"/>
    <col min="8" max="8" width="15.77734375" style="1" customWidth="1"/>
    <col min="9" max="10" width="18.77734375" style="1" customWidth="1"/>
    <col min="11" max="11" width="9.109375" style="1"/>
    <col min="12" max="12" width="31.6640625" style="1" customWidth="1"/>
    <col min="13" max="13" width="17.88671875" style="1" customWidth="1"/>
    <col min="14" max="14" width="22.5546875" style="1" bestFit="1" customWidth="1"/>
    <col min="15" max="15" width="9.109375" style="1"/>
    <col min="16" max="16" width="0" style="1" hidden="1" customWidth="1"/>
    <col min="17" max="17" width="18.5546875" style="1" hidden="1" customWidth="1"/>
    <col min="18" max="16384" width="9.109375" style="1"/>
  </cols>
  <sheetData>
    <row r="1" spans="1:17" ht="36" customHeight="1" thickBot="1" x14ac:dyDescent="0.35">
      <c r="A1" s="14"/>
      <c r="B1" s="131"/>
      <c r="C1" s="131"/>
      <c r="D1" s="131"/>
      <c r="E1" s="14"/>
      <c r="F1" s="14"/>
      <c r="G1" s="14"/>
      <c r="H1" s="14"/>
      <c r="I1" s="14"/>
      <c r="J1" s="14"/>
      <c r="K1" s="14"/>
      <c r="L1" s="14"/>
      <c r="M1" s="14"/>
      <c r="N1" s="14"/>
      <c r="O1" s="14"/>
      <c r="P1" s="14"/>
      <c r="Q1" s="14"/>
    </row>
    <row r="2" spans="1:17" ht="31.95" customHeight="1" thickBot="1" x14ac:dyDescent="0.35">
      <c r="A2" s="136" t="s">
        <v>1</v>
      </c>
      <c r="B2" s="137"/>
      <c r="C2" s="137"/>
      <c r="D2" s="137"/>
      <c r="E2" s="137"/>
      <c r="F2" s="137"/>
      <c r="G2" s="137"/>
      <c r="H2" s="137"/>
      <c r="I2" s="137"/>
      <c r="J2" s="161"/>
      <c r="K2" s="14"/>
      <c r="L2" s="58" t="s">
        <v>131</v>
      </c>
      <c r="M2" s="59"/>
      <c r="N2" s="59"/>
      <c r="O2" s="14"/>
      <c r="P2" s="14"/>
      <c r="Q2" s="14"/>
    </row>
    <row r="3" spans="1:17" ht="15" thickBot="1" x14ac:dyDescent="0.35">
      <c r="A3" s="138" t="s">
        <v>2</v>
      </c>
      <c r="B3" s="139"/>
      <c r="C3" s="139"/>
      <c r="D3" s="139"/>
      <c r="E3" s="139"/>
      <c r="F3" s="139"/>
      <c r="G3" s="139"/>
      <c r="H3" s="139"/>
      <c r="I3" s="44" t="s">
        <v>35</v>
      </c>
      <c r="J3" s="45" t="s">
        <v>143</v>
      </c>
      <c r="K3" s="14"/>
      <c r="L3" s="59"/>
      <c r="M3" s="59"/>
      <c r="N3" s="59"/>
      <c r="O3" s="14"/>
      <c r="P3" s="14"/>
      <c r="Q3" s="14"/>
    </row>
    <row r="4" spans="1:17" ht="30" customHeight="1" thickBot="1" x14ac:dyDescent="0.35">
      <c r="A4" s="143" t="s">
        <v>4</v>
      </c>
      <c r="B4" s="144" t="s">
        <v>5</v>
      </c>
      <c r="C4" s="144"/>
      <c r="D4" s="144"/>
      <c r="E4" s="144" t="s">
        <v>103</v>
      </c>
      <c r="F4" s="144"/>
      <c r="G4" s="144"/>
      <c r="H4" s="144"/>
      <c r="I4" s="144"/>
      <c r="J4" s="144" t="s">
        <v>98</v>
      </c>
      <c r="K4" s="14"/>
      <c r="L4" s="59"/>
      <c r="M4" s="59"/>
      <c r="N4" s="59"/>
      <c r="O4" s="14"/>
      <c r="P4" s="14"/>
      <c r="Q4" s="14"/>
    </row>
    <row r="5" spans="1:17" ht="60" customHeight="1" x14ac:dyDescent="0.3">
      <c r="A5" s="143"/>
      <c r="B5" s="31" t="s">
        <v>9</v>
      </c>
      <c r="C5" s="31" t="s">
        <v>10</v>
      </c>
      <c r="D5" s="31" t="s">
        <v>11</v>
      </c>
      <c r="E5" s="31" t="s">
        <v>96</v>
      </c>
      <c r="F5" s="31" t="s">
        <v>99</v>
      </c>
      <c r="G5" s="31" t="s">
        <v>120</v>
      </c>
      <c r="H5" s="31" t="s">
        <v>104</v>
      </c>
      <c r="I5" s="31" t="s">
        <v>97</v>
      </c>
      <c r="J5" s="144"/>
      <c r="K5" s="14"/>
      <c r="L5" s="118">
        <v>2026</v>
      </c>
      <c r="M5" s="189" t="s">
        <v>190</v>
      </c>
      <c r="N5" s="190"/>
      <c r="O5" s="14"/>
      <c r="P5" s="14"/>
      <c r="Q5" s="14"/>
    </row>
    <row r="6" spans="1:17" ht="27" customHeight="1" x14ac:dyDescent="0.3">
      <c r="A6" s="117">
        <f t="shared" ref="A6:A17" si="0">ROW()-5</f>
        <v>1</v>
      </c>
      <c r="B6" s="28" t="s">
        <v>22</v>
      </c>
      <c r="C6" s="28">
        <v>12345678910</v>
      </c>
      <c r="D6" s="28" t="s">
        <v>23</v>
      </c>
      <c r="E6" s="27" t="s">
        <v>122</v>
      </c>
      <c r="F6" s="27">
        <v>2025</v>
      </c>
      <c r="G6" s="27" t="s">
        <v>115</v>
      </c>
      <c r="H6" s="30">
        <f t="shared" ref="H6:H17" si="1">IF(OR(E6="",E6="--"),0,VLOOKUP(E6,$L:$N,3,FALSE))</f>
        <v>1050</v>
      </c>
      <c r="I6" s="56">
        <v>1000</v>
      </c>
      <c r="J6" s="32">
        <f>IF(H6&gt;=I6,(I6),(H6))</f>
        <v>1000</v>
      </c>
      <c r="K6" s="14"/>
      <c r="L6" s="177" t="s">
        <v>96</v>
      </c>
      <c r="M6" s="102" t="s">
        <v>101</v>
      </c>
      <c r="N6" s="179" t="s">
        <v>105</v>
      </c>
      <c r="O6" s="14"/>
      <c r="P6" s="14"/>
      <c r="Q6" s="14"/>
    </row>
    <row r="7" spans="1:17" ht="27" customHeight="1" x14ac:dyDescent="0.3">
      <c r="A7" s="117">
        <f t="shared" si="0"/>
        <v>2</v>
      </c>
      <c r="B7" s="28" t="s">
        <v>22</v>
      </c>
      <c r="C7" s="28">
        <v>12345678911</v>
      </c>
      <c r="D7" s="28" t="s">
        <v>23</v>
      </c>
      <c r="E7" s="27" t="s">
        <v>122</v>
      </c>
      <c r="F7" s="27">
        <v>2025</v>
      </c>
      <c r="G7" s="27" t="s">
        <v>116</v>
      </c>
      <c r="H7" s="30">
        <f t="shared" si="1"/>
        <v>1050</v>
      </c>
      <c r="I7" s="56">
        <v>1000</v>
      </c>
      <c r="J7" s="32">
        <f t="shared" ref="J7:J17" si="2">IF(H7&gt;=I7,(I7),(H7))</f>
        <v>1000</v>
      </c>
      <c r="K7" s="14"/>
      <c r="L7" s="178"/>
      <c r="M7" s="119">
        <v>0.15</v>
      </c>
      <c r="N7" s="179"/>
      <c r="O7" s="14"/>
      <c r="P7" s="14"/>
      <c r="Q7" s="14" t="s">
        <v>108</v>
      </c>
    </row>
    <row r="8" spans="1:17" ht="27" customHeight="1" x14ac:dyDescent="0.3">
      <c r="A8" s="117">
        <f t="shared" si="0"/>
        <v>3</v>
      </c>
      <c r="B8" s="28" t="s">
        <v>22</v>
      </c>
      <c r="C8" s="28">
        <v>12345678912</v>
      </c>
      <c r="D8" s="28" t="s">
        <v>23</v>
      </c>
      <c r="E8" s="27" t="s">
        <v>122</v>
      </c>
      <c r="F8" s="27">
        <v>2025</v>
      </c>
      <c r="G8" s="27" t="s">
        <v>117</v>
      </c>
      <c r="H8" s="30">
        <f t="shared" si="1"/>
        <v>1050</v>
      </c>
      <c r="I8" s="56">
        <v>1000</v>
      </c>
      <c r="J8" s="32">
        <f t="shared" si="2"/>
        <v>1000</v>
      </c>
      <c r="K8" s="14"/>
      <c r="L8" s="61" t="s">
        <v>106</v>
      </c>
      <c r="M8" s="60">
        <v>0</v>
      </c>
      <c r="N8" s="62">
        <f>M8*M7</f>
        <v>0</v>
      </c>
      <c r="O8" s="14"/>
      <c r="P8" s="63">
        <v>0.15</v>
      </c>
      <c r="Q8" s="14" t="s">
        <v>109</v>
      </c>
    </row>
    <row r="9" spans="1:17" ht="27" customHeight="1" x14ac:dyDescent="0.3">
      <c r="A9" s="117">
        <f t="shared" si="0"/>
        <v>4</v>
      </c>
      <c r="B9" s="28" t="s">
        <v>22</v>
      </c>
      <c r="C9" s="28">
        <v>12345678913</v>
      </c>
      <c r="D9" s="28" t="s">
        <v>23</v>
      </c>
      <c r="E9" s="27" t="s">
        <v>122</v>
      </c>
      <c r="F9" s="27">
        <v>2025</v>
      </c>
      <c r="G9" s="27" t="s">
        <v>118</v>
      </c>
      <c r="H9" s="30">
        <f t="shared" si="1"/>
        <v>1050</v>
      </c>
      <c r="I9" s="56">
        <v>1000</v>
      </c>
      <c r="J9" s="32">
        <f t="shared" si="2"/>
        <v>1000</v>
      </c>
      <c r="K9" s="14"/>
      <c r="L9" s="64" t="s">
        <v>121</v>
      </c>
      <c r="M9" s="120">
        <v>12000</v>
      </c>
      <c r="N9" s="62">
        <f>M9*M7</f>
        <v>1800</v>
      </c>
      <c r="O9" s="14"/>
      <c r="P9" s="63">
        <v>0.2</v>
      </c>
      <c r="Q9" s="14" t="s">
        <v>110</v>
      </c>
    </row>
    <row r="10" spans="1:17" ht="27" customHeight="1" x14ac:dyDescent="0.3">
      <c r="A10" s="117">
        <f t="shared" si="0"/>
        <v>5</v>
      </c>
      <c r="B10" s="28" t="s">
        <v>22</v>
      </c>
      <c r="C10" s="28">
        <v>12345678914</v>
      </c>
      <c r="D10" s="28" t="s">
        <v>23</v>
      </c>
      <c r="E10" s="27" t="s">
        <v>122</v>
      </c>
      <c r="F10" s="27">
        <v>2025</v>
      </c>
      <c r="G10" s="27" t="s">
        <v>119</v>
      </c>
      <c r="H10" s="30">
        <f t="shared" si="1"/>
        <v>1050</v>
      </c>
      <c r="I10" s="56">
        <v>1000</v>
      </c>
      <c r="J10" s="32">
        <f t="shared" si="2"/>
        <v>1000</v>
      </c>
      <c r="K10" s="14"/>
      <c r="L10" s="64" t="s">
        <v>122</v>
      </c>
      <c r="M10" s="120">
        <v>7000</v>
      </c>
      <c r="N10" s="62">
        <f>M7*M10</f>
        <v>1050</v>
      </c>
      <c r="O10" s="14"/>
      <c r="P10" s="63">
        <v>0.27</v>
      </c>
      <c r="Q10" s="14" t="s">
        <v>111</v>
      </c>
    </row>
    <row r="11" spans="1:17" ht="27" customHeight="1" thickBot="1" x14ac:dyDescent="0.35">
      <c r="A11" s="117">
        <f t="shared" si="0"/>
        <v>6</v>
      </c>
      <c r="B11" s="28"/>
      <c r="C11" s="28"/>
      <c r="D11" s="28"/>
      <c r="E11" s="27" t="s">
        <v>106</v>
      </c>
      <c r="F11" s="27"/>
      <c r="G11" s="27"/>
      <c r="H11" s="30">
        <f t="shared" si="1"/>
        <v>0</v>
      </c>
      <c r="I11" s="56"/>
      <c r="J11" s="32">
        <f t="shared" si="2"/>
        <v>0</v>
      </c>
      <c r="K11" s="14"/>
      <c r="L11" s="65" t="s">
        <v>123</v>
      </c>
      <c r="M11" s="121">
        <v>3000</v>
      </c>
      <c r="N11" s="66">
        <f>M11*M7</f>
        <v>450</v>
      </c>
      <c r="O11" s="14"/>
      <c r="P11" s="63">
        <v>0.35</v>
      </c>
      <c r="Q11" s="14" t="s">
        <v>112</v>
      </c>
    </row>
    <row r="12" spans="1:17" ht="27" customHeight="1" thickBot="1" x14ac:dyDescent="0.35">
      <c r="A12" s="117">
        <f t="shared" si="0"/>
        <v>7</v>
      </c>
      <c r="B12" s="28"/>
      <c r="C12" s="28"/>
      <c r="D12" s="28"/>
      <c r="E12" s="27" t="s">
        <v>106</v>
      </c>
      <c r="F12" s="27"/>
      <c r="G12" s="27"/>
      <c r="H12" s="30">
        <f t="shared" si="1"/>
        <v>0</v>
      </c>
      <c r="I12" s="56"/>
      <c r="J12" s="32">
        <f t="shared" si="2"/>
        <v>0</v>
      </c>
      <c r="K12" s="14"/>
      <c r="L12" s="59"/>
      <c r="M12" s="59"/>
      <c r="N12" s="59"/>
      <c r="O12" s="14"/>
      <c r="P12" s="14"/>
      <c r="Q12" s="14" t="s">
        <v>113</v>
      </c>
    </row>
    <row r="13" spans="1:17" ht="27" customHeight="1" x14ac:dyDescent="0.3">
      <c r="A13" s="117">
        <f t="shared" si="0"/>
        <v>8</v>
      </c>
      <c r="B13" s="28"/>
      <c r="C13" s="28"/>
      <c r="D13" s="28"/>
      <c r="E13" s="27" t="s">
        <v>106</v>
      </c>
      <c r="F13" s="27"/>
      <c r="G13" s="27"/>
      <c r="H13" s="30">
        <f t="shared" si="1"/>
        <v>0</v>
      </c>
      <c r="I13" s="56"/>
      <c r="J13" s="32">
        <f t="shared" si="2"/>
        <v>0</v>
      </c>
      <c r="K13" s="14"/>
      <c r="L13" s="180" t="s">
        <v>107</v>
      </c>
      <c r="M13" s="181"/>
      <c r="N13" s="182"/>
      <c r="O13" s="14"/>
      <c r="P13" s="14"/>
      <c r="Q13" s="14" t="s">
        <v>114</v>
      </c>
    </row>
    <row r="14" spans="1:17" ht="27" customHeight="1" x14ac:dyDescent="0.3">
      <c r="A14" s="117">
        <f t="shared" si="0"/>
        <v>9</v>
      </c>
      <c r="B14" s="28"/>
      <c r="C14" s="28"/>
      <c r="D14" s="28"/>
      <c r="E14" s="27" t="s">
        <v>106</v>
      </c>
      <c r="F14" s="27"/>
      <c r="G14" s="27"/>
      <c r="H14" s="30">
        <f t="shared" si="1"/>
        <v>0</v>
      </c>
      <c r="I14" s="56"/>
      <c r="J14" s="32">
        <f t="shared" si="2"/>
        <v>0</v>
      </c>
      <c r="K14" s="14"/>
      <c r="L14" s="183"/>
      <c r="M14" s="184"/>
      <c r="N14" s="185"/>
      <c r="O14" s="14"/>
      <c r="P14" s="14"/>
      <c r="Q14" s="14" t="s">
        <v>115</v>
      </c>
    </row>
    <row r="15" spans="1:17" ht="27" customHeight="1" x14ac:dyDescent="0.3">
      <c r="A15" s="117">
        <f t="shared" si="0"/>
        <v>10</v>
      </c>
      <c r="B15" s="28"/>
      <c r="C15" s="28"/>
      <c r="D15" s="28"/>
      <c r="E15" s="27" t="s">
        <v>106</v>
      </c>
      <c r="F15" s="27"/>
      <c r="G15" s="27"/>
      <c r="H15" s="30">
        <f t="shared" si="1"/>
        <v>0</v>
      </c>
      <c r="I15" s="56"/>
      <c r="J15" s="32">
        <f t="shared" si="2"/>
        <v>0</v>
      </c>
      <c r="K15" s="14"/>
      <c r="L15" s="183"/>
      <c r="M15" s="184"/>
      <c r="N15" s="185"/>
      <c r="O15" s="14"/>
      <c r="P15" s="14"/>
      <c r="Q15" s="14" t="s">
        <v>116</v>
      </c>
    </row>
    <row r="16" spans="1:17" ht="27" customHeight="1" x14ac:dyDescent="0.3">
      <c r="A16" s="117">
        <f t="shared" si="0"/>
        <v>11</v>
      </c>
      <c r="B16" s="28"/>
      <c r="C16" s="28"/>
      <c r="D16" s="28"/>
      <c r="E16" s="27" t="s">
        <v>106</v>
      </c>
      <c r="F16" s="27"/>
      <c r="G16" s="27"/>
      <c r="H16" s="30">
        <f t="shared" si="1"/>
        <v>0</v>
      </c>
      <c r="I16" s="56"/>
      <c r="J16" s="32">
        <f t="shared" si="2"/>
        <v>0</v>
      </c>
      <c r="K16" s="14"/>
      <c r="L16" s="183"/>
      <c r="M16" s="184"/>
      <c r="N16" s="185"/>
      <c r="O16" s="14"/>
      <c r="P16" s="14"/>
      <c r="Q16" s="14" t="s">
        <v>117</v>
      </c>
    </row>
    <row r="17" spans="1:17" ht="27" customHeight="1" thickBot="1" x14ac:dyDescent="0.35">
      <c r="A17" s="117">
        <f t="shared" si="0"/>
        <v>12</v>
      </c>
      <c r="B17" s="28"/>
      <c r="C17" s="28"/>
      <c r="D17" s="28"/>
      <c r="E17" s="27" t="s">
        <v>106</v>
      </c>
      <c r="F17" s="27"/>
      <c r="G17" s="27"/>
      <c r="H17" s="30">
        <f t="shared" si="1"/>
        <v>0</v>
      </c>
      <c r="I17" s="56"/>
      <c r="J17" s="32">
        <f t="shared" si="2"/>
        <v>0</v>
      </c>
      <c r="K17" s="14"/>
      <c r="L17" s="183"/>
      <c r="M17" s="184"/>
      <c r="N17" s="185"/>
      <c r="O17" s="14"/>
      <c r="P17" s="14"/>
      <c r="Q17" s="14" t="s">
        <v>118</v>
      </c>
    </row>
    <row r="18" spans="1:17" ht="28.05" customHeight="1" thickBot="1" x14ac:dyDescent="0.35">
      <c r="A18" s="67"/>
      <c r="B18" s="68"/>
      <c r="C18" s="68"/>
      <c r="D18" s="68"/>
      <c r="E18" s="68"/>
      <c r="F18" s="68"/>
      <c r="G18" s="68"/>
      <c r="H18" s="46">
        <f>SUM(H6:H17)</f>
        <v>5250</v>
      </c>
      <c r="I18" s="47">
        <f>SUM(I6:I17)</f>
        <v>5000</v>
      </c>
      <c r="J18" s="47">
        <f>SUM(J6:J17)</f>
        <v>5000</v>
      </c>
      <c r="K18" s="14"/>
      <c r="L18" s="183"/>
      <c r="M18" s="184"/>
      <c r="N18" s="185"/>
      <c r="O18" s="14"/>
      <c r="P18" s="14"/>
      <c r="Q18" s="14" t="s">
        <v>119</v>
      </c>
    </row>
    <row r="19" spans="1:17" x14ac:dyDescent="0.3">
      <c r="A19" s="20"/>
      <c r="B19" s="14"/>
      <c r="C19" s="14"/>
      <c r="D19" s="14"/>
      <c r="E19" s="14"/>
      <c r="F19" s="14"/>
      <c r="G19" s="14"/>
      <c r="H19" s="14"/>
      <c r="I19" s="14"/>
      <c r="J19" s="22"/>
      <c r="K19" s="14"/>
      <c r="L19" s="183"/>
      <c r="M19" s="184"/>
      <c r="N19" s="185"/>
      <c r="O19" s="14"/>
      <c r="P19" s="14"/>
      <c r="Q19" s="14"/>
    </row>
    <row r="20" spans="1:17" x14ac:dyDescent="0.3">
      <c r="A20" s="53" t="s">
        <v>102</v>
      </c>
      <c r="B20" s="26"/>
      <c r="C20" s="26"/>
      <c r="D20" s="26"/>
      <c r="E20" s="26"/>
      <c r="F20" s="26"/>
      <c r="G20" s="26"/>
      <c r="H20" s="26"/>
      <c r="I20" s="18"/>
      <c r="J20" s="19"/>
      <c r="K20" s="14"/>
      <c r="L20" s="183"/>
      <c r="M20" s="184"/>
      <c r="N20" s="185"/>
      <c r="O20" s="14"/>
      <c r="P20" s="14"/>
      <c r="Q20" s="14"/>
    </row>
    <row r="21" spans="1:17" x14ac:dyDescent="0.3">
      <c r="A21" s="20"/>
      <c r="B21" s="14"/>
      <c r="C21" s="14"/>
      <c r="D21" s="14"/>
      <c r="E21" s="14"/>
      <c r="F21" s="14"/>
      <c r="G21" s="14"/>
      <c r="H21" s="14"/>
      <c r="I21" s="18"/>
      <c r="J21" s="19"/>
      <c r="K21" s="14"/>
      <c r="L21" s="183"/>
      <c r="M21" s="184"/>
      <c r="N21" s="185"/>
      <c r="O21" s="14"/>
      <c r="P21" s="14"/>
      <c r="Q21" s="14"/>
    </row>
    <row r="22" spans="1:17" x14ac:dyDescent="0.3">
      <c r="A22" s="20"/>
      <c r="B22" s="14"/>
      <c r="C22" s="14"/>
      <c r="D22" s="40" t="s">
        <v>29</v>
      </c>
      <c r="E22" s="26"/>
      <c r="F22" s="26"/>
      <c r="G22" s="26"/>
      <c r="H22" s="14"/>
      <c r="I22" s="40" t="s">
        <v>100</v>
      </c>
      <c r="J22" s="39"/>
      <c r="K22" s="14"/>
      <c r="L22" s="183"/>
      <c r="M22" s="184"/>
      <c r="N22" s="185"/>
      <c r="O22" s="14"/>
      <c r="P22" s="14"/>
      <c r="Q22" s="14"/>
    </row>
    <row r="23" spans="1:17" ht="15" thickBot="1" x14ac:dyDescent="0.35">
      <c r="A23" s="20"/>
      <c r="B23" s="14"/>
      <c r="C23" s="40" t="s">
        <v>66</v>
      </c>
      <c r="D23" s="40"/>
      <c r="E23" s="14"/>
      <c r="F23" s="14"/>
      <c r="G23" s="14"/>
      <c r="H23" s="40" t="s">
        <v>66</v>
      </c>
      <c r="I23" s="40"/>
      <c r="J23" s="16"/>
      <c r="K23" s="14"/>
      <c r="L23" s="186"/>
      <c r="M23" s="187"/>
      <c r="N23" s="188"/>
      <c r="O23" s="14"/>
      <c r="P23" s="14"/>
      <c r="Q23" s="14"/>
    </row>
    <row r="24" spans="1:17" x14ac:dyDescent="0.3">
      <c r="A24" s="20"/>
      <c r="B24" s="14"/>
      <c r="C24" s="40" t="s">
        <v>67</v>
      </c>
      <c r="D24" s="40"/>
      <c r="E24" s="14"/>
      <c r="F24" s="14"/>
      <c r="G24" s="14"/>
      <c r="H24" s="40" t="s">
        <v>67</v>
      </c>
      <c r="I24" s="40"/>
      <c r="J24" s="16"/>
      <c r="K24" s="14"/>
      <c r="L24" s="14"/>
      <c r="M24" s="14"/>
      <c r="N24" s="14"/>
      <c r="O24" s="14"/>
      <c r="P24" s="14"/>
      <c r="Q24" s="14"/>
    </row>
    <row r="25" spans="1:17" x14ac:dyDescent="0.3">
      <c r="A25" s="20"/>
      <c r="B25" s="14"/>
      <c r="C25" s="40" t="s">
        <v>68</v>
      </c>
      <c r="D25" s="40"/>
      <c r="E25" s="14"/>
      <c r="F25" s="14"/>
      <c r="G25" s="14"/>
      <c r="H25" s="40" t="s">
        <v>68</v>
      </c>
      <c r="I25" s="40"/>
      <c r="J25" s="16"/>
      <c r="K25" s="14"/>
      <c r="L25" s="14"/>
      <c r="M25" s="14"/>
      <c r="N25" s="14"/>
      <c r="O25" s="14"/>
      <c r="P25" s="14"/>
      <c r="Q25" s="14"/>
    </row>
    <row r="26" spans="1:17" x14ac:dyDescent="0.3">
      <c r="A26" s="20"/>
      <c r="B26" s="14"/>
      <c r="C26" s="40" t="s">
        <v>8</v>
      </c>
      <c r="D26" s="40"/>
      <c r="E26" s="14"/>
      <c r="F26" s="14"/>
      <c r="G26" s="14"/>
      <c r="H26" s="40" t="s">
        <v>8</v>
      </c>
      <c r="I26" s="40"/>
      <c r="J26" s="16"/>
      <c r="K26" s="14"/>
      <c r="L26" s="14"/>
      <c r="M26" s="14"/>
      <c r="N26" s="14"/>
      <c r="O26" s="14"/>
      <c r="P26" s="14"/>
      <c r="Q26" s="14"/>
    </row>
    <row r="27" spans="1:17" ht="15" thickBot="1" x14ac:dyDescent="0.35">
      <c r="A27" s="23"/>
      <c r="B27" s="24"/>
      <c r="C27" s="24"/>
      <c r="D27" s="42"/>
      <c r="E27" s="165"/>
      <c r="F27" s="165"/>
      <c r="G27" s="165"/>
      <c r="H27" s="165"/>
      <c r="I27" s="54"/>
      <c r="J27" s="55"/>
      <c r="K27" s="14"/>
      <c r="L27" s="14"/>
      <c r="M27" s="14"/>
      <c r="N27" s="14"/>
      <c r="O27" s="14"/>
      <c r="P27" s="14"/>
      <c r="Q27" s="14"/>
    </row>
  </sheetData>
  <sheetProtection algorithmName="SHA-512" hashValue="MWoHDuI91i1h39kwM1sFo/FC970VvbGW0A7J0LzaoH4Od29o4MXvgwKQOOL1ah4W3ckbPXS/JqXVEIAj4WimZA==" saltValue="kmFEG25JpRdoBhuh5dOSnw==" spinCount="100000" sheet="1" objects="1" scenarios="1" formatCells="0" formatColumns="0" formatRows="0"/>
  <mergeCells count="12">
    <mergeCell ref="B1:D1"/>
    <mergeCell ref="E27:H27"/>
    <mergeCell ref="E4:I4"/>
    <mergeCell ref="L6:L7"/>
    <mergeCell ref="N6:N7"/>
    <mergeCell ref="L13:N23"/>
    <mergeCell ref="A2:J2"/>
    <mergeCell ref="A3:H3"/>
    <mergeCell ref="A4:A5"/>
    <mergeCell ref="B4:D4"/>
    <mergeCell ref="J4:J5"/>
    <mergeCell ref="M5:N5"/>
  </mergeCells>
  <dataValidations count="6">
    <dataValidation type="list" allowBlank="1" showInputMessage="1" showErrorMessage="1" errorTitle="Girilecek Değerler" error="1.Derece_x000a_2.Derece_x000a_3.Derece_x000a_yazılacaktır._x000a_" promptTitle="Engellilik Derecesini seçiniz." sqref="E6:E17" xr:uid="{00000000-0002-0000-0500-000000000000}">
      <formula1>$L$8:$L$11</formula1>
    </dataValidation>
    <dataValidation type="list" allowBlank="1" showInputMessage="1" showErrorMessage="1" sqref="F6:F17" xr:uid="{98670EAC-46A6-4396-8FC3-4FCD1AE039EF}">
      <formula1>YilSecenekleri</formula1>
    </dataValidation>
    <dataValidation type="list" allowBlank="1" showInputMessage="1" showErrorMessage="1" sqref="G6:G17" xr:uid="{3CDC7199-BCFE-4596-AAF7-B6E284D6D0BA}">
      <formula1>AySecenekleri</formula1>
    </dataValidation>
    <dataValidation type="whole" allowBlank="1" showInputMessage="1" showErrorMessage="1" sqref="L5" xr:uid="{2E801A3A-3C1A-4846-A34B-BD80D126FBB9}">
      <formula1>1900</formula1>
      <formula2>2100</formula2>
    </dataValidation>
    <dataValidation type="decimal" operator="greaterThanOrEqual" allowBlank="1" showInputMessage="1" showErrorMessage="1" sqref="M9:M11" xr:uid="{1652C074-5A03-4F04-A2C0-D37D31FC9AB9}">
      <formula1>0</formula1>
    </dataValidation>
    <dataValidation type="decimal" allowBlank="1" showInputMessage="1" showErrorMessage="1" sqref="M7" xr:uid="{EFFBB05B-C8A3-4158-9670-064DD98DD828}">
      <formula1>0</formula1>
      <formula2>1</formula2>
    </dataValidation>
  </dataValidations>
  <printOptions horizontalCentered="1"/>
  <pageMargins left="0.25" right="0.25" top="0.22222222222222221" bottom="0.30555555555555558" header="0.3" footer="0.3"/>
  <pageSetup paperSize="9" scale="86" fitToHeight="0" orientation="landscape" r:id="rId1"/>
  <ignoredErrors>
    <ignoredError sqref="H18:J18 I16 I11 I12 I13 I14 I15" unlockedFormula="1"/>
  </ignoredErrors>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ayfa7">
    <tabColor rgb="FF315B7E"/>
    <pageSetUpPr fitToPage="1"/>
  </sheetPr>
  <dimension ref="A1:R34"/>
  <sheetViews>
    <sheetView showGridLines="0" zoomScale="85" zoomScaleNormal="85" workbookViewId="0">
      <pane ySplit="5" topLeftCell="A6" activePane="bottomLeft" state="frozenSplit"/>
      <selection pane="bottomLeft"/>
    </sheetView>
  </sheetViews>
  <sheetFormatPr defaultColWidth="9.109375" defaultRowHeight="14.4" x14ac:dyDescent="0.3"/>
  <cols>
    <col min="1" max="1" width="5.77734375" style="1" customWidth="1"/>
    <col min="2" max="2" width="22.77734375" style="1" customWidth="1"/>
    <col min="3" max="3" width="19.77734375" style="1" customWidth="1"/>
    <col min="4" max="4" width="18.77734375" style="1" customWidth="1"/>
    <col min="5" max="5" width="10.77734375" style="1" customWidth="1"/>
    <col min="6" max="10" width="14.77734375" style="1" customWidth="1"/>
    <col min="11" max="14" width="17.77734375" style="1" customWidth="1"/>
    <col min="15" max="16" width="9.109375" style="1"/>
    <col min="17" max="17" width="0" style="1" hidden="1" customWidth="1"/>
    <col min="18" max="18" width="18.5546875" style="1" hidden="1" customWidth="1"/>
    <col min="19" max="16384" width="9.109375" style="1"/>
  </cols>
  <sheetData>
    <row r="1" spans="1:18" ht="36" customHeight="1" thickBot="1" x14ac:dyDescent="0.35">
      <c r="A1" s="14"/>
      <c r="B1" s="131"/>
      <c r="C1" s="131"/>
      <c r="D1" s="131"/>
      <c r="E1" s="14"/>
      <c r="F1" s="14"/>
      <c r="G1" s="14"/>
      <c r="H1" s="14"/>
      <c r="I1" s="14"/>
      <c r="J1" s="14"/>
      <c r="K1" s="14"/>
      <c r="L1" s="14"/>
      <c r="M1" s="14"/>
      <c r="N1" s="14"/>
      <c r="O1" s="14"/>
      <c r="P1" s="14"/>
      <c r="Q1" s="14"/>
      <c r="R1" s="14"/>
    </row>
    <row r="2" spans="1:18" ht="31.95" customHeight="1" thickBot="1" x14ac:dyDescent="0.35">
      <c r="A2" s="191" t="s">
        <v>1</v>
      </c>
      <c r="B2" s="192"/>
      <c r="C2" s="192"/>
      <c r="D2" s="192"/>
      <c r="E2" s="192"/>
      <c r="F2" s="192"/>
      <c r="G2" s="192"/>
      <c r="H2" s="192"/>
      <c r="I2" s="192"/>
      <c r="J2" s="192"/>
      <c r="K2" s="192"/>
      <c r="L2" s="192"/>
      <c r="M2" s="192"/>
      <c r="N2" s="193"/>
      <c r="O2" s="14"/>
      <c r="P2" s="14"/>
      <c r="Q2" s="14"/>
      <c r="R2" s="14"/>
    </row>
    <row r="3" spans="1:18" ht="15" thickBot="1" x14ac:dyDescent="0.35">
      <c r="A3" s="138" t="s">
        <v>2</v>
      </c>
      <c r="B3" s="146"/>
      <c r="C3" s="146"/>
      <c r="D3" s="146"/>
      <c r="E3" s="146"/>
      <c r="F3" s="146"/>
      <c r="G3" s="146"/>
      <c r="H3" s="146"/>
      <c r="I3" s="146"/>
      <c r="J3" s="146"/>
      <c r="K3" s="146"/>
      <c r="L3" s="146"/>
      <c r="M3" s="69" t="s">
        <v>35</v>
      </c>
      <c r="N3" s="70" t="s">
        <v>143</v>
      </c>
      <c r="O3" s="14"/>
      <c r="P3" s="14"/>
      <c r="Q3" s="14"/>
      <c r="R3" s="14"/>
    </row>
    <row r="4" spans="1:18" ht="30" customHeight="1" x14ac:dyDescent="0.3">
      <c r="A4" s="143" t="s">
        <v>4</v>
      </c>
      <c r="B4" s="194" t="s">
        <v>5</v>
      </c>
      <c r="C4" s="194"/>
      <c r="D4" s="194"/>
      <c r="E4" s="194" t="s">
        <v>130</v>
      </c>
      <c r="F4" s="194"/>
      <c r="G4" s="194"/>
      <c r="H4" s="194"/>
      <c r="I4" s="194"/>
      <c r="J4" s="194"/>
      <c r="K4" s="194"/>
      <c r="L4" s="194"/>
      <c r="M4" s="194"/>
      <c r="N4" s="194"/>
      <c r="O4" s="14"/>
      <c r="P4" s="14"/>
      <c r="Q4" s="14"/>
      <c r="R4" s="14"/>
    </row>
    <row r="5" spans="1:18" ht="72" customHeight="1" x14ac:dyDescent="0.3">
      <c r="A5" s="143"/>
      <c r="B5" s="72" t="s">
        <v>9</v>
      </c>
      <c r="C5" s="72" t="s">
        <v>10</v>
      </c>
      <c r="D5" s="72" t="s">
        <v>11</v>
      </c>
      <c r="E5" s="72" t="s">
        <v>99</v>
      </c>
      <c r="F5" s="72" t="s">
        <v>120</v>
      </c>
      <c r="G5" s="72" t="s">
        <v>14</v>
      </c>
      <c r="H5" s="72" t="s">
        <v>129</v>
      </c>
      <c r="I5" s="72" t="s">
        <v>127</v>
      </c>
      <c r="J5" s="72" t="s">
        <v>128</v>
      </c>
      <c r="K5" s="72" t="s">
        <v>125</v>
      </c>
      <c r="L5" s="72" t="s">
        <v>126</v>
      </c>
      <c r="M5" s="72" t="s">
        <v>52</v>
      </c>
      <c r="N5" s="72" t="s">
        <v>94</v>
      </c>
      <c r="O5" s="14"/>
      <c r="P5" s="14"/>
      <c r="Q5" s="14"/>
      <c r="R5" s="14"/>
    </row>
    <row r="6" spans="1:18" ht="39" customHeight="1" x14ac:dyDescent="0.3">
      <c r="A6" s="117">
        <f t="shared" ref="A6:A17" si="0">ROW()-5</f>
        <v>1</v>
      </c>
      <c r="B6" s="28" t="s">
        <v>22</v>
      </c>
      <c r="C6" s="28">
        <v>12345678910</v>
      </c>
      <c r="D6" s="28" t="s">
        <v>23</v>
      </c>
      <c r="E6" s="27">
        <v>2026</v>
      </c>
      <c r="F6" s="27" t="s">
        <v>55</v>
      </c>
      <c r="G6" s="111">
        <f>IF(AND(E6="",F6=""),0,IF(OR(E6="",F6=""),NA(),IF(SUMIFS(Katsayılar!$D$8:$D$59,Katsayılar!$B$8:$B$59,E6,Katsayılar!$C$8:$C$59,IF(IF(ISNUMBER(F6),MATCH(F6,AyNumaralari,0),MATCH(TRIM(F6),AySecenekleri,0))&lt;=6,"Ocak","Temmuz"))&gt;0,SUMIFS(Katsayılar!$D$8:$D$59,Katsayılar!$B$8:$B$59,E6,Katsayılar!$C$8:$C$59,IF(IF(ISNUMBER(F6),MATCH(F6,AyNumaralari,0),MATCH(TRIM(F6),AySecenekleri,0))&lt;=6,"Ocak","Temmuz")),NA())))</f>
        <v>1.3878710000000001</v>
      </c>
      <c r="H6" s="27">
        <v>600</v>
      </c>
      <c r="I6" s="27">
        <v>1500</v>
      </c>
      <c r="J6" s="27">
        <v>120</v>
      </c>
      <c r="K6" s="71">
        <v>0</v>
      </c>
      <c r="L6" s="30">
        <f>(H6+I6)*G6*J6%</f>
        <v>3497.4349200000001</v>
      </c>
      <c r="M6" s="30">
        <f>(L6-K6)*0.00759</f>
        <v>26.545531042800004</v>
      </c>
      <c r="N6" s="32">
        <f t="shared" ref="N6:N17" si="1">L6-K6-M6</f>
        <v>3470.8893889572</v>
      </c>
      <c r="O6" s="14"/>
      <c r="P6" s="14"/>
      <c r="Q6" s="14"/>
      <c r="R6" s="14"/>
    </row>
    <row r="7" spans="1:18" ht="39" customHeight="1" x14ac:dyDescent="0.3">
      <c r="A7" s="117">
        <f t="shared" si="0"/>
        <v>2</v>
      </c>
      <c r="B7" s="28" t="s">
        <v>22</v>
      </c>
      <c r="C7" s="28">
        <v>12345678911</v>
      </c>
      <c r="D7" s="28" t="s">
        <v>23</v>
      </c>
      <c r="E7" s="27">
        <v>2026</v>
      </c>
      <c r="F7" s="27" t="s">
        <v>56</v>
      </c>
      <c r="G7" s="111">
        <f>IF(AND(E7="",F7=""),0,IF(OR(E7="",F7=""),NA(),IF(SUMIFS(Katsayılar!$D$8:$D$59,Katsayılar!$B$8:$B$59,E7,Katsayılar!$C$8:$C$59,IF(IF(ISNUMBER(F7),MATCH(F7,AyNumaralari,0),MATCH(TRIM(F7),AySecenekleri,0))&lt;=6,"Ocak","Temmuz"))&gt;0,SUMIFS(Katsayılar!$D$8:$D$59,Katsayılar!$B$8:$B$59,E7,Katsayılar!$C$8:$C$59,IF(IF(ISNUMBER(F7),MATCH(F7,AyNumaralari,0),MATCH(TRIM(F7),AySecenekleri,0))&lt;=6,"Ocak","Temmuz")),NA())))</f>
        <v>1.3878710000000001</v>
      </c>
      <c r="H7" s="27"/>
      <c r="I7" s="27"/>
      <c r="J7" s="27">
        <v>110</v>
      </c>
      <c r="K7" s="71">
        <v>0</v>
      </c>
      <c r="L7" s="30">
        <f t="shared" ref="L7:L17" si="2">(H7+I7)*G7*J7%</f>
        <v>0</v>
      </c>
      <c r="M7" s="30">
        <f t="shared" ref="M7:M17" si="3">(L7-K7)*0.00759</f>
        <v>0</v>
      </c>
      <c r="N7" s="32">
        <f t="shared" si="1"/>
        <v>0</v>
      </c>
      <c r="O7" s="14"/>
      <c r="P7" s="14"/>
      <c r="Q7" s="14"/>
      <c r="R7" s="14" t="s">
        <v>108</v>
      </c>
    </row>
    <row r="8" spans="1:18" ht="39" customHeight="1" x14ac:dyDescent="0.3">
      <c r="A8" s="117">
        <f t="shared" si="0"/>
        <v>3</v>
      </c>
      <c r="B8" s="28" t="s">
        <v>22</v>
      </c>
      <c r="C8" s="28">
        <v>12345678912</v>
      </c>
      <c r="D8" s="28" t="s">
        <v>23</v>
      </c>
      <c r="E8" s="27">
        <v>2026</v>
      </c>
      <c r="F8" s="27" t="s">
        <v>57</v>
      </c>
      <c r="G8" s="111">
        <f>IF(AND(E8="",F8=""),0,IF(OR(E8="",F8=""),NA(),IF(SUMIFS(Katsayılar!$D$8:$D$59,Katsayılar!$B$8:$B$59,E8,Katsayılar!$C$8:$C$59,IF(IF(ISNUMBER(F8),MATCH(F8,AyNumaralari,0),MATCH(TRIM(F8),AySecenekleri,0))&lt;=6,"Ocak","Temmuz"))&gt;0,SUMIFS(Katsayılar!$D$8:$D$59,Katsayılar!$B$8:$B$59,E8,Katsayılar!$C$8:$C$59,IF(IF(ISNUMBER(F8),MATCH(F8,AyNumaralari,0),MATCH(TRIM(F8),AySecenekleri,0))&lt;=6,"Ocak","Temmuz")),NA())))</f>
        <v>1.3878710000000001</v>
      </c>
      <c r="H8" s="27"/>
      <c r="I8" s="27"/>
      <c r="J8" s="27">
        <v>110</v>
      </c>
      <c r="K8" s="71">
        <v>0</v>
      </c>
      <c r="L8" s="30">
        <f t="shared" si="2"/>
        <v>0</v>
      </c>
      <c r="M8" s="30">
        <f t="shared" si="3"/>
        <v>0</v>
      </c>
      <c r="N8" s="32">
        <f t="shared" si="1"/>
        <v>0</v>
      </c>
      <c r="O8" s="14"/>
      <c r="P8" s="14"/>
      <c r="Q8" s="63">
        <v>0.15</v>
      </c>
      <c r="R8" s="14" t="s">
        <v>109</v>
      </c>
    </row>
    <row r="9" spans="1:18" ht="39" customHeight="1" x14ac:dyDescent="0.3">
      <c r="A9" s="117">
        <f t="shared" si="0"/>
        <v>4</v>
      </c>
      <c r="B9" s="28" t="s">
        <v>22</v>
      </c>
      <c r="C9" s="28">
        <v>12345678913</v>
      </c>
      <c r="D9" s="28" t="s">
        <v>23</v>
      </c>
      <c r="E9" s="27">
        <v>2026</v>
      </c>
      <c r="F9" s="27" t="s">
        <v>58</v>
      </c>
      <c r="G9" s="111">
        <f>IF(AND(E9="",F9=""),0,IF(OR(E9="",F9=""),NA(),IF(SUMIFS(Katsayılar!$D$8:$D$59,Katsayılar!$B$8:$B$59,E9,Katsayılar!$C$8:$C$59,IF(IF(ISNUMBER(F9),MATCH(F9,AyNumaralari,0),MATCH(TRIM(F9),AySecenekleri,0))&lt;=6,"Ocak","Temmuz"))&gt;0,SUMIFS(Katsayılar!$D$8:$D$59,Katsayılar!$B$8:$B$59,E9,Katsayılar!$C$8:$C$59,IF(IF(ISNUMBER(F9),MATCH(F9,AyNumaralari,0),MATCH(TRIM(F9),AySecenekleri,0))&lt;=6,"Ocak","Temmuz")),NA())))</f>
        <v>1.3878710000000001</v>
      </c>
      <c r="H9" s="27"/>
      <c r="I9" s="27"/>
      <c r="J9" s="27">
        <v>110</v>
      </c>
      <c r="K9" s="71">
        <v>0</v>
      </c>
      <c r="L9" s="30">
        <f t="shared" si="2"/>
        <v>0</v>
      </c>
      <c r="M9" s="30">
        <f t="shared" si="3"/>
        <v>0</v>
      </c>
      <c r="N9" s="32">
        <f t="shared" si="1"/>
        <v>0</v>
      </c>
      <c r="O9" s="14"/>
      <c r="P9" s="14"/>
      <c r="Q9" s="63">
        <v>0.2</v>
      </c>
      <c r="R9" s="14" t="s">
        <v>110</v>
      </c>
    </row>
    <row r="10" spans="1:18" ht="39" customHeight="1" x14ac:dyDescent="0.3">
      <c r="A10" s="117">
        <f t="shared" si="0"/>
        <v>5</v>
      </c>
      <c r="B10" s="28" t="s">
        <v>22</v>
      </c>
      <c r="C10" s="28">
        <v>12345678914</v>
      </c>
      <c r="D10" s="28" t="s">
        <v>23</v>
      </c>
      <c r="E10" s="27">
        <v>2026</v>
      </c>
      <c r="F10" s="27" t="s">
        <v>59</v>
      </c>
      <c r="G10" s="111">
        <f>IF(AND(E10="",F10=""),0,IF(OR(E10="",F10=""),NA(),IF(SUMIFS(Katsayılar!$D$8:$D$59,Katsayılar!$B$8:$B$59,E10,Katsayılar!$C$8:$C$59,IF(IF(ISNUMBER(F10),MATCH(F10,AyNumaralari,0),MATCH(TRIM(F10),AySecenekleri,0))&lt;=6,"Ocak","Temmuz"))&gt;0,SUMIFS(Katsayılar!$D$8:$D$59,Katsayılar!$B$8:$B$59,E10,Katsayılar!$C$8:$C$59,IF(IF(ISNUMBER(F10),MATCH(F10,AyNumaralari,0),MATCH(TRIM(F10),AySecenekleri,0))&lt;=6,"Ocak","Temmuz")),NA())))</f>
        <v>1.3878710000000001</v>
      </c>
      <c r="H10" s="27"/>
      <c r="I10" s="27"/>
      <c r="J10" s="27">
        <v>110</v>
      </c>
      <c r="K10" s="71">
        <v>0</v>
      </c>
      <c r="L10" s="30">
        <f t="shared" si="2"/>
        <v>0</v>
      </c>
      <c r="M10" s="30">
        <f t="shared" si="3"/>
        <v>0</v>
      </c>
      <c r="N10" s="32">
        <f t="shared" si="1"/>
        <v>0</v>
      </c>
      <c r="O10" s="14"/>
      <c r="P10" s="14"/>
      <c r="Q10" s="63">
        <v>0.27</v>
      </c>
      <c r="R10" s="14" t="s">
        <v>111</v>
      </c>
    </row>
    <row r="11" spans="1:18" ht="39" customHeight="1" x14ac:dyDescent="0.3">
      <c r="A11" s="117">
        <f t="shared" si="0"/>
        <v>6</v>
      </c>
      <c r="B11" s="28" t="s">
        <v>22</v>
      </c>
      <c r="C11" s="28">
        <v>12345678915</v>
      </c>
      <c r="D11" s="28" t="s">
        <v>23</v>
      </c>
      <c r="E11" s="27">
        <v>2026</v>
      </c>
      <c r="F11" s="27" t="s">
        <v>60</v>
      </c>
      <c r="G11" s="111">
        <f>IF(AND(E11="",F11=""),0,IF(OR(E11="",F11=""),NA(),IF(SUMIFS(Katsayılar!$D$8:$D$59,Katsayılar!$B$8:$B$59,E11,Katsayılar!$C$8:$C$59,IF(IF(ISNUMBER(F11),MATCH(F11,AyNumaralari,0),MATCH(TRIM(F11),AySecenekleri,0))&lt;=6,"Ocak","Temmuz"))&gt;0,SUMIFS(Katsayılar!$D$8:$D$59,Katsayılar!$B$8:$B$59,E11,Katsayılar!$C$8:$C$59,IF(IF(ISNUMBER(F11),MATCH(F11,AyNumaralari,0),MATCH(TRIM(F11),AySecenekleri,0))&lt;=6,"Ocak","Temmuz")),NA())))</f>
        <v>1.3878710000000001</v>
      </c>
      <c r="H11" s="27"/>
      <c r="I11" s="27"/>
      <c r="J11" s="27">
        <v>110</v>
      </c>
      <c r="K11" s="71">
        <v>0</v>
      </c>
      <c r="L11" s="30">
        <f t="shared" si="2"/>
        <v>0</v>
      </c>
      <c r="M11" s="30">
        <f t="shared" si="3"/>
        <v>0</v>
      </c>
      <c r="N11" s="32">
        <f t="shared" si="1"/>
        <v>0</v>
      </c>
      <c r="O11" s="14"/>
      <c r="P11" s="14"/>
      <c r="Q11" s="63">
        <v>0.35</v>
      </c>
      <c r="R11" s="14" t="s">
        <v>112</v>
      </c>
    </row>
    <row r="12" spans="1:18" ht="39" customHeight="1" x14ac:dyDescent="0.3">
      <c r="A12" s="117">
        <f t="shared" si="0"/>
        <v>7</v>
      </c>
      <c r="B12" s="28" t="s">
        <v>22</v>
      </c>
      <c r="C12" s="28">
        <v>12345678916</v>
      </c>
      <c r="D12" s="28" t="s">
        <v>23</v>
      </c>
      <c r="E12" s="27">
        <v>2026</v>
      </c>
      <c r="F12" s="27" t="s">
        <v>61</v>
      </c>
      <c r="G12" s="111">
        <f>IF(AND(E12="",F12=""),0,IF(OR(E12="",F12=""),NA(),IF(SUMIFS(Katsayılar!$D$8:$D$59,Katsayılar!$B$8:$B$59,E12,Katsayılar!$C$8:$C$59,IF(IF(ISNUMBER(F12),MATCH(F12,AyNumaralari,0),MATCH(TRIM(F12),AySecenekleri,0))&lt;=6,"Ocak","Temmuz"))&gt;0,SUMIFS(Katsayılar!$D$8:$D$59,Katsayılar!$B$8:$B$59,E12,Katsayılar!$C$8:$C$59,IF(IF(ISNUMBER(F12),MATCH(F12,AyNumaralari,0),MATCH(TRIM(F12),AySecenekleri,0))&lt;=6,"Ocak","Temmuz")),NA())))</f>
        <v>1.575512</v>
      </c>
      <c r="H12" s="27"/>
      <c r="I12" s="27"/>
      <c r="J12" s="27">
        <v>110</v>
      </c>
      <c r="K12" s="71">
        <v>0</v>
      </c>
      <c r="L12" s="30">
        <f t="shared" si="2"/>
        <v>0</v>
      </c>
      <c r="M12" s="30">
        <f t="shared" si="3"/>
        <v>0</v>
      </c>
      <c r="N12" s="32">
        <f t="shared" si="1"/>
        <v>0</v>
      </c>
      <c r="O12" s="14"/>
      <c r="P12" s="14"/>
      <c r="Q12" s="14"/>
      <c r="R12" s="14" t="s">
        <v>113</v>
      </c>
    </row>
    <row r="13" spans="1:18" ht="39" customHeight="1" x14ac:dyDescent="0.3">
      <c r="A13" s="117">
        <f t="shared" si="0"/>
        <v>8</v>
      </c>
      <c r="B13" s="28" t="s">
        <v>22</v>
      </c>
      <c r="C13" s="28">
        <v>12345678917</v>
      </c>
      <c r="D13" s="28" t="s">
        <v>23</v>
      </c>
      <c r="E13" s="27">
        <v>2026</v>
      </c>
      <c r="F13" s="27" t="s">
        <v>62</v>
      </c>
      <c r="G13" s="111">
        <f>IF(AND(E13="",F13=""),0,IF(OR(E13="",F13=""),NA(),IF(SUMIFS(Katsayılar!$D$8:$D$59,Katsayılar!$B$8:$B$59,E13,Katsayılar!$C$8:$C$59,IF(IF(ISNUMBER(F13),MATCH(F13,AyNumaralari,0),MATCH(TRIM(F13),AySecenekleri,0))&lt;=6,"Ocak","Temmuz"))&gt;0,SUMIFS(Katsayılar!$D$8:$D$59,Katsayılar!$B$8:$B$59,E13,Katsayılar!$C$8:$C$59,IF(IF(ISNUMBER(F13),MATCH(F13,AyNumaralari,0),MATCH(TRIM(F13),AySecenekleri,0))&lt;=6,"Ocak","Temmuz")),NA())))</f>
        <v>1.575512</v>
      </c>
      <c r="H13" s="27"/>
      <c r="I13" s="27"/>
      <c r="J13" s="27">
        <v>110</v>
      </c>
      <c r="K13" s="71">
        <v>0</v>
      </c>
      <c r="L13" s="30">
        <f t="shared" si="2"/>
        <v>0</v>
      </c>
      <c r="M13" s="30">
        <f t="shared" si="3"/>
        <v>0</v>
      </c>
      <c r="N13" s="32">
        <f t="shared" si="1"/>
        <v>0</v>
      </c>
      <c r="O13" s="14"/>
      <c r="P13" s="14"/>
      <c r="Q13" s="14"/>
      <c r="R13" s="14" t="s">
        <v>114</v>
      </c>
    </row>
    <row r="14" spans="1:18" ht="39" customHeight="1" x14ac:dyDescent="0.3">
      <c r="A14" s="117">
        <f t="shared" si="0"/>
        <v>9</v>
      </c>
      <c r="B14" s="28" t="s">
        <v>22</v>
      </c>
      <c r="C14" s="28">
        <v>12345678918</v>
      </c>
      <c r="D14" s="28" t="s">
        <v>23</v>
      </c>
      <c r="E14" s="27">
        <v>2026</v>
      </c>
      <c r="F14" s="27" t="s">
        <v>63</v>
      </c>
      <c r="G14" s="111">
        <f>IF(AND(E14="",F14=""),0,IF(OR(E14="",F14=""),NA(),IF(SUMIFS(Katsayılar!$D$8:$D$59,Katsayılar!$B$8:$B$59,E14,Katsayılar!$C$8:$C$59,IF(IF(ISNUMBER(F14),MATCH(F14,AyNumaralari,0),MATCH(TRIM(F14),AySecenekleri,0))&lt;=6,"Ocak","Temmuz"))&gt;0,SUMIFS(Katsayılar!$D$8:$D$59,Katsayılar!$B$8:$B$59,E14,Katsayılar!$C$8:$C$59,IF(IF(ISNUMBER(F14),MATCH(F14,AyNumaralari,0),MATCH(TRIM(F14),AySecenekleri,0))&lt;=6,"Ocak","Temmuz")),NA())))</f>
        <v>1.575512</v>
      </c>
      <c r="H14" s="27"/>
      <c r="I14" s="27"/>
      <c r="J14" s="27">
        <v>110</v>
      </c>
      <c r="K14" s="71">
        <v>0</v>
      </c>
      <c r="L14" s="30">
        <f t="shared" si="2"/>
        <v>0</v>
      </c>
      <c r="M14" s="30">
        <f t="shared" si="3"/>
        <v>0</v>
      </c>
      <c r="N14" s="32">
        <f t="shared" si="1"/>
        <v>0</v>
      </c>
      <c r="O14" s="14"/>
      <c r="P14" s="14"/>
      <c r="Q14" s="14"/>
      <c r="R14" s="14" t="s">
        <v>115</v>
      </c>
    </row>
    <row r="15" spans="1:18" ht="39" customHeight="1" x14ac:dyDescent="0.3">
      <c r="A15" s="117">
        <f t="shared" si="0"/>
        <v>10</v>
      </c>
      <c r="B15" s="28" t="s">
        <v>22</v>
      </c>
      <c r="C15" s="28">
        <v>12345678919</v>
      </c>
      <c r="D15" s="28" t="s">
        <v>23</v>
      </c>
      <c r="E15" s="27">
        <v>2026</v>
      </c>
      <c r="F15" s="27" t="s">
        <v>24</v>
      </c>
      <c r="G15" s="111">
        <f>IF(AND(E15="",F15=""),0,IF(OR(E15="",F15=""),NA(),IF(SUMIFS(Katsayılar!$D$8:$D$59,Katsayılar!$B$8:$B$59,E15,Katsayılar!$C$8:$C$59,IF(IF(ISNUMBER(F15),MATCH(F15,AyNumaralari,0),MATCH(TRIM(F15),AySecenekleri,0))&lt;=6,"Ocak","Temmuz"))&gt;0,SUMIFS(Katsayılar!$D$8:$D$59,Katsayılar!$B$8:$B$59,E15,Katsayılar!$C$8:$C$59,IF(IF(ISNUMBER(F15),MATCH(F15,AyNumaralari,0),MATCH(TRIM(F15),AySecenekleri,0))&lt;=6,"Ocak","Temmuz")),NA())))</f>
        <v>1.575512</v>
      </c>
      <c r="H15" s="27"/>
      <c r="I15" s="27"/>
      <c r="J15" s="27">
        <v>110</v>
      </c>
      <c r="K15" s="71">
        <v>0</v>
      </c>
      <c r="L15" s="30">
        <f t="shared" si="2"/>
        <v>0</v>
      </c>
      <c r="M15" s="30">
        <f t="shared" si="3"/>
        <v>0</v>
      </c>
      <c r="N15" s="32">
        <f t="shared" si="1"/>
        <v>0</v>
      </c>
      <c r="O15" s="14"/>
      <c r="P15" s="14"/>
      <c r="Q15" s="14"/>
      <c r="R15" s="14" t="s">
        <v>116</v>
      </c>
    </row>
    <row r="16" spans="1:18" ht="39" customHeight="1" x14ac:dyDescent="0.3">
      <c r="A16" s="117">
        <f t="shared" si="0"/>
        <v>11</v>
      </c>
      <c r="B16" s="28" t="s">
        <v>22</v>
      </c>
      <c r="C16" s="28">
        <v>12345678920</v>
      </c>
      <c r="D16" s="28" t="s">
        <v>23</v>
      </c>
      <c r="E16" s="27">
        <v>2026</v>
      </c>
      <c r="F16" s="27" t="s">
        <v>25</v>
      </c>
      <c r="G16" s="111">
        <f>IF(AND(E16="",F16=""),0,IF(OR(E16="",F16=""),NA(),IF(SUMIFS(Katsayılar!$D$8:$D$59,Katsayılar!$B$8:$B$59,E16,Katsayılar!$C$8:$C$59,IF(IF(ISNUMBER(F16),MATCH(F16,AyNumaralari,0),MATCH(TRIM(F16),AySecenekleri,0))&lt;=6,"Ocak","Temmuz"))&gt;0,SUMIFS(Katsayılar!$D$8:$D$59,Katsayılar!$B$8:$B$59,E16,Katsayılar!$C$8:$C$59,IF(IF(ISNUMBER(F16),MATCH(F16,AyNumaralari,0),MATCH(TRIM(F16),AySecenekleri,0))&lt;=6,"Ocak","Temmuz")),NA())))</f>
        <v>1.575512</v>
      </c>
      <c r="H16" s="27"/>
      <c r="I16" s="27"/>
      <c r="J16" s="27">
        <v>110</v>
      </c>
      <c r="K16" s="71">
        <v>0</v>
      </c>
      <c r="L16" s="30">
        <f t="shared" si="2"/>
        <v>0</v>
      </c>
      <c r="M16" s="30">
        <f t="shared" si="3"/>
        <v>0</v>
      </c>
      <c r="N16" s="32">
        <f t="shared" si="1"/>
        <v>0</v>
      </c>
      <c r="O16" s="14"/>
      <c r="P16" s="14"/>
      <c r="Q16" s="14"/>
      <c r="R16" s="14" t="s">
        <v>117</v>
      </c>
    </row>
    <row r="17" spans="1:18" ht="39" customHeight="1" thickBot="1" x14ac:dyDescent="0.35">
      <c r="A17" s="117">
        <f t="shared" si="0"/>
        <v>12</v>
      </c>
      <c r="B17" s="28" t="s">
        <v>22</v>
      </c>
      <c r="C17" s="28">
        <v>12345678921</v>
      </c>
      <c r="D17" s="28" t="s">
        <v>23</v>
      </c>
      <c r="E17" s="27">
        <v>2026</v>
      </c>
      <c r="F17" s="27" t="s">
        <v>26</v>
      </c>
      <c r="G17" s="111">
        <f>IF(AND(E17="",F17=""),0,IF(OR(E17="",F17=""),NA(),IF(SUMIFS(Katsayılar!$D$8:$D$59,Katsayılar!$B$8:$B$59,E17,Katsayılar!$C$8:$C$59,IF(IF(ISNUMBER(F17),MATCH(F17,AyNumaralari,0),MATCH(TRIM(F17),AySecenekleri,0))&lt;=6,"Ocak","Temmuz"))&gt;0,SUMIFS(Katsayılar!$D$8:$D$59,Katsayılar!$B$8:$B$59,E17,Katsayılar!$C$8:$C$59,IF(IF(ISNUMBER(F17),MATCH(F17,AyNumaralari,0),MATCH(TRIM(F17),AySecenekleri,0))&lt;=6,"Ocak","Temmuz")),NA())))</f>
        <v>1.575512</v>
      </c>
      <c r="H17" s="27"/>
      <c r="I17" s="27"/>
      <c r="J17" s="27">
        <v>110</v>
      </c>
      <c r="K17" s="71">
        <v>0</v>
      </c>
      <c r="L17" s="30">
        <f t="shared" si="2"/>
        <v>0</v>
      </c>
      <c r="M17" s="30">
        <f t="shared" si="3"/>
        <v>0</v>
      </c>
      <c r="N17" s="32">
        <f t="shared" si="1"/>
        <v>0</v>
      </c>
      <c r="O17" s="14"/>
      <c r="P17" s="14"/>
      <c r="Q17" s="14"/>
      <c r="R17" s="14" t="s">
        <v>118</v>
      </c>
    </row>
    <row r="18" spans="1:18" ht="28.05" customHeight="1" thickBot="1" x14ac:dyDescent="0.35">
      <c r="A18" s="67"/>
      <c r="B18" s="68"/>
      <c r="C18" s="68"/>
      <c r="D18" s="68"/>
      <c r="E18" s="68"/>
      <c r="F18" s="68"/>
      <c r="G18" s="68"/>
      <c r="H18" s="68"/>
      <c r="I18" s="68"/>
      <c r="J18" s="68"/>
      <c r="K18" s="73"/>
      <c r="L18" s="46">
        <f>SUM(L6:L17)</f>
        <v>3497.4349200000001</v>
      </c>
      <c r="M18" s="47">
        <f>SUM(M6:M17)</f>
        <v>26.545531042800004</v>
      </c>
      <c r="N18" s="47">
        <f>SUM(N6:N17)</f>
        <v>3470.8893889572</v>
      </c>
      <c r="O18" s="14"/>
      <c r="P18" s="14"/>
      <c r="Q18" s="14"/>
      <c r="R18" s="14" t="s">
        <v>119</v>
      </c>
    </row>
    <row r="19" spans="1:18" ht="26.25" customHeight="1" x14ac:dyDescent="0.3">
      <c r="A19" s="20"/>
      <c r="B19" s="14"/>
      <c r="C19" s="14"/>
      <c r="D19" s="14"/>
      <c r="E19" s="14"/>
      <c r="F19" s="14"/>
      <c r="G19" s="14"/>
      <c r="H19" s="14"/>
      <c r="I19" s="14"/>
      <c r="J19" s="14"/>
      <c r="K19" s="14"/>
      <c r="L19" s="14"/>
      <c r="M19" s="14"/>
      <c r="N19" s="22"/>
      <c r="O19" s="14"/>
      <c r="P19" s="14"/>
      <c r="Q19" s="14"/>
      <c r="R19" s="14"/>
    </row>
    <row r="20" spans="1:18" ht="26.25" customHeight="1" x14ac:dyDescent="0.3">
      <c r="A20" s="53" t="s">
        <v>102</v>
      </c>
      <c r="B20" s="26"/>
      <c r="C20" s="26"/>
      <c r="D20" s="26"/>
      <c r="E20" s="26"/>
      <c r="F20" s="26"/>
      <c r="G20" s="26"/>
      <c r="H20" s="26"/>
      <c r="I20" s="26"/>
      <c r="J20" s="26"/>
      <c r="K20" s="26"/>
      <c r="L20" s="26"/>
      <c r="M20" s="18"/>
      <c r="N20" s="19"/>
      <c r="O20" s="14"/>
      <c r="P20" s="14"/>
      <c r="Q20" s="14"/>
      <c r="R20" s="14"/>
    </row>
    <row r="21" spans="1:18" ht="25.5" customHeight="1" x14ac:dyDescent="0.3">
      <c r="A21" s="20"/>
      <c r="B21" s="14"/>
      <c r="C21" s="14"/>
      <c r="D21" s="14"/>
      <c r="E21" s="14"/>
      <c r="F21" s="14"/>
      <c r="G21" s="14"/>
      <c r="H21" s="14"/>
      <c r="I21" s="14"/>
      <c r="J21" s="14"/>
      <c r="K21" s="14"/>
      <c r="L21" s="14"/>
      <c r="M21" s="18"/>
      <c r="N21" s="19"/>
      <c r="O21" s="14"/>
      <c r="P21" s="14"/>
      <c r="Q21" s="14"/>
      <c r="R21" s="14"/>
    </row>
    <row r="22" spans="1:18" ht="26.25" customHeight="1" x14ac:dyDescent="0.3">
      <c r="A22" s="20"/>
      <c r="B22" s="14"/>
      <c r="C22" s="14"/>
      <c r="D22" s="40" t="s">
        <v>29</v>
      </c>
      <c r="E22" s="40"/>
      <c r="F22" s="26"/>
      <c r="G22" s="26"/>
      <c r="H22" s="26"/>
      <c r="I22" s="26"/>
      <c r="J22" s="26"/>
      <c r="K22" s="26"/>
      <c r="L22" s="14"/>
      <c r="M22" s="40" t="s">
        <v>100</v>
      </c>
      <c r="N22" s="39"/>
      <c r="O22" s="14"/>
      <c r="P22" s="14"/>
      <c r="Q22" s="14"/>
      <c r="R22" s="14"/>
    </row>
    <row r="23" spans="1:18" ht="27" customHeight="1" x14ac:dyDescent="0.3">
      <c r="A23" s="20"/>
      <c r="B23" s="14"/>
      <c r="C23" s="40" t="s">
        <v>66</v>
      </c>
      <c r="D23" s="40"/>
      <c r="E23" s="40"/>
      <c r="F23" s="14"/>
      <c r="G23" s="14"/>
      <c r="H23" s="14"/>
      <c r="I23" s="14"/>
      <c r="J23" s="14"/>
      <c r="K23" s="14"/>
      <c r="L23" s="40" t="s">
        <v>66</v>
      </c>
      <c r="M23" s="40"/>
      <c r="N23" s="16"/>
      <c r="O23" s="14"/>
      <c r="P23" s="14"/>
      <c r="Q23" s="14"/>
      <c r="R23" s="14"/>
    </row>
    <row r="24" spans="1:18" x14ac:dyDescent="0.3">
      <c r="A24" s="20"/>
      <c r="B24" s="14"/>
      <c r="C24" s="40" t="s">
        <v>67</v>
      </c>
      <c r="D24" s="40"/>
      <c r="E24" s="40"/>
      <c r="F24" s="14"/>
      <c r="G24" s="14"/>
      <c r="H24" s="14"/>
      <c r="I24" s="14"/>
      <c r="J24" s="14"/>
      <c r="K24" s="14"/>
      <c r="L24" s="40" t="s">
        <v>67</v>
      </c>
      <c r="M24" s="40"/>
      <c r="N24" s="16"/>
      <c r="O24" s="14"/>
      <c r="P24" s="14"/>
      <c r="Q24" s="14"/>
      <c r="R24" s="14"/>
    </row>
    <row r="25" spans="1:18" x14ac:dyDescent="0.3">
      <c r="A25" s="20"/>
      <c r="B25" s="14"/>
      <c r="C25" s="40" t="s">
        <v>68</v>
      </c>
      <c r="D25" s="40"/>
      <c r="E25" s="40"/>
      <c r="F25" s="14"/>
      <c r="G25" s="14"/>
      <c r="H25" s="14"/>
      <c r="I25" s="14"/>
      <c r="J25" s="14"/>
      <c r="K25" s="14"/>
      <c r="L25" s="40" t="s">
        <v>68</v>
      </c>
      <c r="M25" s="40"/>
      <c r="N25" s="16"/>
      <c r="O25" s="14"/>
      <c r="P25" s="14"/>
      <c r="Q25" s="14"/>
      <c r="R25" s="14"/>
    </row>
    <row r="26" spans="1:18" x14ac:dyDescent="0.3">
      <c r="A26" s="20"/>
      <c r="B26" s="14"/>
      <c r="C26" s="40" t="s">
        <v>8</v>
      </c>
      <c r="D26" s="40"/>
      <c r="E26" s="40"/>
      <c r="F26" s="14"/>
      <c r="G26" s="14"/>
      <c r="H26" s="14"/>
      <c r="I26" s="14"/>
      <c r="J26" s="14"/>
      <c r="K26" s="14"/>
      <c r="L26" s="40" t="s">
        <v>8</v>
      </c>
      <c r="M26" s="40"/>
      <c r="N26" s="16"/>
      <c r="O26" s="14"/>
      <c r="P26" s="14"/>
      <c r="Q26" s="14"/>
      <c r="R26" s="14"/>
    </row>
    <row r="27" spans="1:18" ht="15" thickBot="1" x14ac:dyDescent="0.35">
      <c r="A27" s="23"/>
      <c r="B27" s="24"/>
      <c r="C27" s="24"/>
      <c r="D27" s="42"/>
      <c r="E27" s="42"/>
      <c r="F27" s="42"/>
      <c r="G27" s="42"/>
      <c r="H27" s="165"/>
      <c r="I27" s="165"/>
      <c r="J27" s="165"/>
      <c r="K27" s="165"/>
      <c r="L27" s="165"/>
      <c r="M27" s="54"/>
      <c r="N27" s="55"/>
      <c r="O27" s="14"/>
      <c r="P27" s="14"/>
      <c r="Q27" s="14"/>
      <c r="R27" s="14"/>
    </row>
    <row r="28" spans="1:18" x14ac:dyDescent="0.3">
      <c r="A28" s="14"/>
      <c r="B28" s="14"/>
      <c r="C28" s="14"/>
      <c r="D28" s="14"/>
      <c r="E28" s="14"/>
      <c r="F28" s="14"/>
      <c r="G28" s="14"/>
      <c r="H28" s="14"/>
      <c r="I28" s="14"/>
      <c r="J28" s="14"/>
      <c r="K28" s="14"/>
      <c r="L28" s="14"/>
      <c r="M28" s="14"/>
      <c r="N28" s="14"/>
      <c r="O28" s="14"/>
      <c r="P28" s="14"/>
      <c r="Q28" s="14"/>
      <c r="R28" s="14"/>
    </row>
    <row r="29" spans="1:18" x14ac:dyDescent="0.3">
      <c r="A29" s="14"/>
      <c r="B29" s="14"/>
      <c r="C29" s="14"/>
      <c r="D29" s="14"/>
      <c r="E29" s="14"/>
      <c r="F29" s="14"/>
      <c r="G29" s="14"/>
      <c r="H29" s="14"/>
      <c r="I29" s="14"/>
      <c r="J29" s="14"/>
      <c r="K29" s="14"/>
      <c r="L29" s="14"/>
      <c r="M29" s="14"/>
      <c r="N29" s="14"/>
      <c r="O29" s="14"/>
      <c r="P29" s="14"/>
      <c r="Q29" s="14"/>
      <c r="R29" s="14"/>
    </row>
    <row r="30" spans="1:18" x14ac:dyDescent="0.3">
      <c r="A30" s="14"/>
      <c r="B30" s="14"/>
      <c r="C30" s="14"/>
      <c r="D30" s="14"/>
      <c r="E30" s="14"/>
      <c r="F30" s="14"/>
      <c r="G30" s="14"/>
      <c r="H30" s="14"/>
      <c r="I30" s="14"/>
      <c r="J30" s="14"/>
      <c r="K30" s="14"/>
      <c r="L30" s="14"/>
      <c r="M30" s="14"/>
      <c r="N30" s="14"/>
      <c r="O30" s="14"/>
      <c r="P30" s="14"/>
      <c r="Q30" s="14"/>
      <c r="R30" s="14"/>
    </row>
    <row r="31" spans="1:18" x14ac:dyDescent="0.3">
      <c r="A31" s="14"/>
      <c r="B31" s="14"/>
      <c r="C31" s="14"/>
      <c r="D31" s="14"/>
      <c r="E31" s="14"/>
      <c r="F31" s="14"/>
      <c r="G31" s="14"/>
      <c r="H31" s="14"/>
      <c r="I31" s="14"/>
      <c r="J31" s="14"/>
      <c r="K31" s="14"/>
      <c r="L31" s="14"/>
      <c r="M31" s="14"/>
      <c r="N31" s="14"/>
      <c r="O31" s="14"/>
      <c r="P31" s="14"/>
      <c r="Q31" s="14"/>
      <c r="R31" s="14"/>
    </row>
    <row r="32" spans="1:18" x14ac:dyDescent="0.3">
      <c r="A32" s="14"/>
      <c r="B32" s="14"/>
      <c r="C32" s="14"/>
      <c r="D32" s="14"/>
      <c r="E32" s="14"/>
      <c r="F32" s="14"/>
      <c r="G32" s="14"/>
      <c r="H32" s="14"/>
      <c r="I32" s="14"/>
      <c r="J32" s="14"/>
      <c r="K32" s="14"/>
      <c r="L32" s="14"/>
      <c r="M32" s="14"/>
      <c r="N32" s="14"/>
      <c r="O32" s="14"/>
      <c r="P32" s="14"/>
      <c r="Q32" s="14"/>
      <c r="R32" s="14"/>
    </row>
    <row r="33" spans="1:18" x14ac:dyDescent="0.3">
      <c r="A33" s="14"/>
      <c r="B33" s="14"/>
      <c r="C33" s="14"/>
      <c r="D33" s="14"/>
      <c r="E33" s="14"/>
      <c r="F33" s="14"/>
      <c r="G33" s="14"/>
      <c r="H33" s="14"/>
      <c r="I33" s="14"/>
      <c r="J33" s="14"/>
      <c r="K33" s="14"/>
      <c r="L33" s="14"/>
      <c r="M33" s="14"/>
      <c r="N33" s="14"/>
      <c r="O33" s="14"/>
      <c r="P33" s="14"/>
      <c r="Q33" s="14"/>
      <c r="R33" s="14"/>
    </row>
    <row r="34" spans="1:18" ht="48.75" customHeight="1" x14ac:dyDescent="0.3">
      <c r="A34" s="14"/>
      <c r="B34" s="14" t="s">
        <v>132</v>
      </c>
      <c r="C34" s="14"/>
      <c r="D34" s="14"/>
      <c r="E34" s="14"/>
      <c r="F34" s="14"/>
      <c r="G34" s="14"/>
      <c r="H34" s="14"/>
      <c r="I34" s="14"/>
      <c r="J34" s="14"/>
      <c r="K34" s="14"/>
      <c r="L34" s="14"/>
      <c r="M34" s="14"/>
      <c r="N34" s="14"/>
      <c r="O34" s="14"/>
      <c r="P34" s="14"/>
      <c r="Q34" s="14"/>
      <c r="R34" s="14"/>
    </row>
  </sheetData>
  <sheetProtection algorithmName="SHA-512" hashValue="PkmpG/fXmg3hNdfjrv7O1929pP6JB3A712TVRxKRcdA6T9QawCN3Cfvb4PY+R0YsoGzGB8MZcVJqe580Unm6YQ==" saltValue="fZIF6S19fk+2uC0d59e5EA==" spinCount="100000" sheet="1" objects="1" scenarios="1" formatCells="0" formatColumns="0" formatRows="0"/>
  <mergeCells count="7">
    <mergeCell ref="B1:D1"/>
    <mergeCell ref="H27:L27"/>
    <mergeCell ref="A2:N2"/>
    <mergeCell ref="A3:L3"/>
    <mergeCell ref="A4:A5"/>
    <mergeCell ref="B4:D4"/>
    <mergeCell ref="E4:N4"/>
  </mergeCells>
  <conditionalFormatting sqref="G6:G17">
    <cfRule type="expression" dxfId="0" priority="1" stopIfTrue="1">
      <formula>_xludf.ISNA(G6)</formula>
    </cfRule>
  </conditionalFormatting>
  <dataValidations count="2">
    <dataValidation type="list" allowBlank="1" showInputMessage="1" showErrorMessage="1" sqref="E6:E17" xr:uid="{016D39C4-230F-4716-B8B2-4124C715053B}">
      <formula1>YilSecenekleri</formula1>
    </dataValidation>
    <dataValidation type="list" allowBlank="1" showInputMessage="1" showErrorMessage="1" sqref="F6:F17" xr:uid="{FA91BBC1-26FD-46BF-99D3-37BC3838BC9E}">
      <formula1>AySecenekleri</formula1>
    </dataValidation>
  </dataValidations>
  <printOptions horizontalCentered="1"/>
  <pageMargins left="0.25" right="0.25" top="0.22222222222222221" bottom="0.30555555555555558" header="0.3" footer="0.3"/>
  <pageSetup paperSize="9" scale="63" fitToHeight="0" orientation="landscape" r:id="rId1"/>
  <ignoredErrors>
    <ignoredError sqref="L6:N18" unlockedFormula="1"/>
  </ignoredError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ayfa8">
    <tabColor rgb="FF315B7E"/>
    <pageSetUpPr fitToPage="1"/>
  </sheetPr>
  <dimension ref="A1:W25"/>
  <sheetViews>
    <sheetView showGridLines="0" zoomScale="85" zoomScaleNormal="85" zoomScaleSheetLayoutView="85" workbookViewId="0">
      <pane ySplit="6" topLeftCell="A7" activePane="bottomLeft" state="frozenSplit"/>
      <selection pane="bottomLeft"/>
    </sheetView>
  </sheetViews>
  <sheetFormatPr defaultColWidth="4.6640625" defaultRowHeight="17.399999999999999" x14ac:dyDescent="0.3"/>
  <cols>
    <col min="1" max="1" width="1.44140625" customWidth="1"/>
    <col min="2" max="2" width="3" style="2" customWidth="1"/>
    <col min="3" max="3" width="19.77734375" style="3" customWidth="1"/>
    <col min="4" max="4" width="22.77734375" style="3" customWidth="1"/>
    <col min="5" max="5" width="24.77734375" style="3" customWidth="1"/>
    <col min="6" max="6" width="12.77734375" style="4" customWidth="1"/>
    <col min="7" max="7" width="14.77734375" style="4" customWidth="1"/>
    <col min="8" max="8" width="15.44140625" style="2" customWidth="1"/>
    <col min="9" max="9" width="13" style="5" bestFit="1" customWidth="1"/>
    <col min="10" max="10" width="14.77734375" style="5" bestFit="1" customWidth="1"/>
    <col min="11" max="11" width="11.5546875" style="5" customWidth="1"/>
    <col min="12" max="12" width="11.44140625" style="2" customWidth="1"/>
    <col min="13" max="13" width="11.33203125" style="5" customWidth="1"/>
    <col min="14" max="14" width="8.44140625" style="3" customWidth="1"/>
    <col min="15" max="15" width="8.6640625" style="6" customWidth="1"/>
    <col min="16" max="16" width="8.109375" style="6" customWidth="1"/>
    <col min="17" max="17" width="6.5546875" style="6" customWidth="1"/>
    <col min="18" max="20" width="3.6640625" style="6" customWidth="1"/>
    <col min="21" max="21" width="4.44140625" style="6" bestFit="1" customWidth="1"/>
    <col min="257" max="257" width="1.44140625" customWidth="1"/>
    <col min="258" max="258" width="3" customWidth="1"/>
    <col min="259" max="259" width="18.6640625" customWidth="1"/>
    <col min="260" max="260" width="22.6640625" customWidth="1"/>
    <col min="261" max="261" width="19.6640625" customWidth="1"/>
    <col min="262" max="263" width="8.33203125" customWidth="1"/>
    <col min="264" max="264" width="15.44140625" customWidth="1"/>
    <col min="265" max="265" width="12.33203125" customWidth="1"/>
    <col min="266" max="266" width="13.88671875" customWidth="1"/>
    <col min="267" max="267" width="11.5546875" customWidth="1"/>
    <col min="268" max="268" width="11.44140625" customWidth="1"/>
    <col min="269" max="269" width="11.33203125" customWidth="1"/>
    <col min="270" max="270" width="8.44140625" customWidth="1"/>
    <col min="271" max="271" width="8.6640625" customWidth="1"/>
    <col min="272" max="272" width="8.109375" customWidth="1"/>
    <col min="273" max="273" width="6.5546875" customWidth="1"/>
    <col min="274" max="276" width="3.6640625" customWidth="1"/>
    <col min="277" max="277" width="4.44140625" bestFit="1" customWidth="1"/>
    <col min="513" max="513" width="1.44140625" customWidth="1"/>
    <col min="514" max="514" width="3" customWidth="1"/>
    <col min="515" max="515" width="18.6640625" customWidth="1"/>
    <col min="516" max="516" width="22.6640625" customWidth="1"/>
    <col min="517" max="517" width="19.6640625" customWidth="1"/>
    <col min="518" max="519" width="8.33203125" customWidth="1"/>
    <col min="520" max="520" width="15.44140625" customWidth="1"/>
    <col min="521" max="521" width="12.33203125" customWidth="1"/>
    <col min="522" max="522" width="13.88671875" customWidth="1"/>
    <col min="523" max="523" width="11.5546875" customWidth="1"/>
    <col min="524" max="524" width="11.44140625" customWidth="1"/>
    <col min="525" max="525" width="11.33203125" customWidth="1"/>
    <col min="526" max="526" width="8.44140625" customWidth="1"/>
    <col min="527" max="527" width="8.6640625" customWidth="1"/>
    <col min="528" max="528" width="8.109375" customWidth="1"/>
    <col min="529" max="529" width="6.5546875" customWidth="1"/>
    <col min="530" max="532" width="3.6640625" customWidth="1"/>
    <col min="533" max="533" width="4.44140625" bestFit="1" customWidth="1"/>
    <col min="769" max="769" width="1.44140625" customWidth="1"/>
    <col min="770" max="770" width="3" customWidth="1"/>
    <col min="771" max="771" width="18.6640625" customWidth="1"/>
    <col min="772" max="772" width="22.6640625" customWidth="1"/>
    <col min="773" max="773" width="19.6640625" customWidth="1"/>
    <col min="774" max="775" width="8.33203125" customWidth="1"/>
    <col min="776" max="776" width="15.44140625" customWidth="1"/>
    <col min="777" max="777" width="12.33203125" customWidth="1"/>
    <col min="778" max="778" width="13.88671875" customWidth="1"/>
    <col min="779" max="779" width="11.5546875" customWidth="1"/>
    <col min="780" max="780" width="11.44140625" customWidth="1"/>
    <col min="781" max="781" width="11.33203125" customWidth="1"/>
    <col min="782" max="782" width="8.44140625" customWidth="1"/>
    <col min="783" max="783" width="8.6640625" customWidth="1"/>
    <col min="784" max="784" width="8.109375" customWidth="1"/>
    <col min="785" max="785" width="6.5546875" customWidth="1"/>
    <col min="786" max="788" width="3.6640625" customWidth="1"/>
    <col min="789" max="789" width="4.44140625" bestFit="1" customWidth="1"/>
    <col min="1025" max="1025" width="1.44140625" customWidth="1"/>
    <col min="1026" max="1026" width="3" customWidth="1"/>
    <col min="1027" max="1027" width="18.6640625" customWidth="1"/>
    <col min="1028" max="1028" width="22.6640625" customWidth="1"/>
    <col min="1029" max="1029" width="19.6640625" customWidth="1"/>
    <col min="1030" max="1031" width="8.33203125" customWidth="1"/>
    <col min="1032" max="1032" width="15.44140625" customWidth="1"/>
    <col min="1033" max="1033" width="12.33203125" customWidth="1"/>
    <col min="1034" max="1034" width="13.88671875" customWidth="1"/>
    <col min="1035" max="1035" width="11.5546875" customWidth="1"/>
    <col min="1036" max="1036" width="11.44140625" customWidth="1"/>
    <col min="1037" max="1037" width="11.33203125" customWidth="1"/>
    <col min="1038" max="1038" width="8.44140625" customWidth="1"/>
    <col min="1039" max="1039" width="8.6640625" customWidth="1"/>
    <col min="1040" max="1040" width="8.109375" customWidth="1"/>
    <col min="1041" max="1041" width="6.5546875" customWidth="1"/>
    <col min="1042" max="1044" width="3.6640625" customWidth="1"/>
    <col min="1045" max="1045" width="4.44140625" bestFit="1" customWidth="1"/>
    <col min="1281" max="1281" width="1.44140625" customWidth="1"/>
    <col min="1282" max="1282" width="3" customWidth="1"/>
    <col min="1283" max="1283" width="18.6640625" customWidth="1"/>
    <col min="1284" max="1284" width="22.6640625" customWidth="1"/>
    <col min="1285" max="1285" width="19.6640625" customWidth="1"/>
    <col min="1286" max="1287" width="8.33203125" customWidth="1"/>
    <col min="1288" max="1288" width="15.44140625" customWidth="1"/>
    <col min="1289" max="1289" width="12.33203125" customWidth="1"/>
    <col min="1290" max="1290" width="13.88671875" customWidth="1"/>
    <col min="1291" max="1291" width="11.5546875" customWidth="1"/>
    <col min="1292" max="1292" width="11.44140625" customWidth="1"/>
    <col min="1293" max="1293" width="11.33203125" customWidth="1"/>
    <col min="1294" max="1294" width="8.44140625" customWidth="1"/>
    <col min="1295" max="1295" width="8.6640625" customWidth="1"/>
    <col min="1296" max="1296" width="8.109375" customWidth="1"/>
    <col min="1297" max="1297" width="6.5546875" customWidth="1"/>
    <col min="1298" max="1300" width="3.6640625" customWidth="1"/>
    <col min="1301" max="1301" width="4.44140625" bestFit="1" customWidth="1"/>
    <col min="1537" max="1537" width="1.44140625" customWidth="1"/>
    <col min="1538" max="1538" width="3" customWidth="1"/>
    <col min="1539" max="1539" width="18.6640625" customWidth="1"/>
    <col min="1540" max="1540" width="22.6640625" customWidth="1"/>
    <col min="1541" max="1541" width="19.6640625" customWidth="1"/>
    <col min="1542" max="1543" width="8.33203125" customWidth="1"/>
    <col min="1544" max="1544" width="15.44140625" customWidth="1"/>
    <col min="1545" max="1545" width="12.33203125" customWidth="1"/>
    <col min="1546" max="1546" width="13.88671875" customWidth="1"/>
    <col min="1547" max="1547" width="11.5546875" customWidth="1"/>
    <col min="1548" max="1548" width="11.44140625" customWidth="1"/>
    <col min="1549" max="1549" width="11.33203125" customWidth="1"/>
    <col min="1550" max="1550" width="8.44140625" customWidth="1"/>
    <col min="1551" max="1551" width="8.6640625" customWidth="1"/>
    <col min="1552" max="1552" width="8.109375" customWidth="1"/>
    <col min="1553" max="1553" width="6.5546875" customWidth="1"/>
    <col min="1554" max="1556" width="3.6640625" customWidth="1"/>
    <col min="1557" max="1557" width="4.44140625" bestFit="1" customWidth="1"/>
    <col min="1793" max="1793" width="1.44140625" customWidth="1"/>
    <col min="1794" max="1794" width="3" customWidth="1"/>
    <col min="1795" max="1795" width="18.6640625" customWidth="1"/>
    <col min="1796" max="1796" width="22.6640625" customWidth="1"/>
    <col min="1797" max="1797" width="19.6640625" customWidth="1"/>
    <col min="1798" max="1799" width="8.33203125" customWidth="1"/>
    <col min="1800" max="1800" width="15.44140625" customWidth="1"/>
    <col min="1801" max="1801" width="12.33203125" customWidth="1"/>
    <col min="1802" max="1802" width="13.88671875" customWidth="1"/>
    <col min="1803" max="1803" width="11.5546875" customWidth="1"/>
    <col min="1804" max="1804" width="11.44140625" customWidth="1"/>
    <col min="1805" max="1805" width="11.33203125" customWidth="1"/>
    <col min="1806" max="1806" width="8.44140625" customWidth="1"/>
    <col min="1807" max="1807" width="8.6640625" customWidth="1"/>
    <col min="1808" max="1808" width="8.109375" customWidth="1"/>
    <col min="1809" max="1809" width="6.5546875" customWidth="1"/>
    <col min="1810" max="1812" width="3.6640625" customWidth="1"/>
    <col min="1813" max="1813" width="4.44140625" bestFit="1" customWidth="1"/>
    <col min="2049" max="2049" width="1.44140625" customWidth="1"/>
    <col min="2050" max="2050" width="3" customWidth="1"/>
    <col min="2051" max="2051" width="18.6640625" customWidth="1"/>
    <col min="2052" max="2052" width="22.6640625" customWidth="1"/>
    <col min="2053" max="2053" width="19.6640625" customWidth="1"/>
    <col min="2054" max="2055" width="8.33203125" customWidth="1"/>
    <col min="2056" max="2056" width="15.44140625" customWidth="1"/>
    <col min="2057" max="2057" width="12.33203125" customWidth="1"/>
    <col min="2058" max="2058" width="13.88671875" customWidth="1"/>
    <col min="2059" max="2059" width="11.5546875" customWidth="1"/>
    <col min="2060" max="2060" width="11.44140625" customWidth="1"/>
    <col min="2061" max="2061" width="11.33203125" customWidth="1"/>
    <col min="2062" max="2062" width="8.44140625" customWidth="1"/>
    <col min="2063" max="2063" width="8.6640625" customWidth="1"/>
    <col min="2064" max="2064" width="8.109375" customWidth="1"/>
    <col min="2065" max="2065" width="6.5546875" customWidth="1"/>
    <col min="2066" max="2068" width="3.6640625" customWidth="1"/>
    <col min="2069" max="2069" width="4.44140625" bestFit="1" customWidth="1"/>
    <col min="2305" max="2305" width="1.44140625" customWidth="1"/>
    <col min="2306" max="2306" width="3" customWidth="1"/>
    <col min="2307" max="2307" width="18.6640625" customWidth="1"/>
    <col min="2308" max="2308" width="22.6640625" customWidth="1"/>
    <col min="2309" max="2309" width="19.6640625" customWidth="1"/>
    <col min="2310" max="2311" width="8.33203125" customWidth="1"/>
    <col min="2312" max="2312" width="15.44140625" customWidth="1"/>
    <col min="2313" max="2313" width="12.33203125" customWidth="1"/>
    <col min="2314" max="2314" width="13.88671875" customWidth="1"/>
    <col min="2315" max="2315" width="11.5546875" customWidth="1"/>
    <col min="2316" max="2316" width="11.44140625" customWidth="1"/>
    <col min="2317" max="2317" width="11.33203125" customWidth="1"/>
    <col min="2318" max="2318" width="8.44140625" customWidth="1"/>
    <col min="2319" max="2319" width="8.6640625" customWidth="1"/>
    <col min="2320" max="2320" width="8.109375" customWidth="1"/>
    <col min="2321" max="2321" width="6.5546875" customWidth="1"/>
    <col min="2322" max="2324" width="3.6640625" customWidth="1"/>
    <col min="2325" max="2325" width="4.44140625" bestFit="1" customWidth="1"/>
    <col min="2561" max="2561" width="1.44140625" customWidth="1"/>
    <col min="2562" max="2562" width="3" customWidth="1"/>
    <col min="2563" max="2563" width="18.6640625" customWidth="1"/>
    <col min="2564" max="2564" width="22.6640625" customWidth="1"/>
    <col min="2565" max="2565" width="19.6640625" customWidth="1"/>
    <col min="2566" max="2567" width="8.33203125" customWidth="1"/>
    <col min="2568" max="2568" width="15.44140625" customWidth="1"/>
    <col min="2569" max="2569" width="12.33203125" customWidth="1"/>
    <col min="2570" max="2570" width="13.88671875" customWidth="1"/>
    <col min="2571" max="2571" width="11.5546875" customWidth="1"/>
    <col min="2572" max="2572" width="11.44140625" customWidth="1"/>
    <col min="2573" max="2573" width="11.33203125" customWidth="1"/>
    <col min="2574" max="2574" width="8.44140625" customWidth="1"/>
    <col min="2575" max="2575" width="8.6640625" customWidth="1"/>
    <col min="2576" max="2576" width="8.109375" customWidth="1"/>
    <col min="2577" max="2577" width="6.5546875" customWidth="1"/>
    <col min="2578" max="2580" width="3.6640625" customWidth="1"/>
    <col min="2581" max="2581" width="4.44140625" bestFit="1" customWidth="1"/>
    <col min="2817" max="2817" width="1.44140625" customWidth="1"/>
    <col min="2818" max="2818" width="3" customWidth="1"/>
    <col min="2819" max="2819" width="18.6640625" customWidth="1"/>
    <col min="2820" max="2820" width="22.6640625" customWidth="1"/>
    <col min="2821" max="2821" width="19.6640625" customWidth="1"/>
    <col min="2822" max="2823" width="8.33203125" customWidth="1"/>
    <col min="2824" max="2824" width="15.44140625" customWidth="1"/>
    <col min="2825" max="2825" width="12.33203125" customWidth="1"/>
    <col min="2826" max="2826" width="13.88671875" customWidth="1"/>
    <col min="2827" max="2827" width="11.5546875" customWidth="1"/>
    <col min="2828" max="2828" width="11.44140625" customWidth="1"/>
    <col min="2829" max="2829" width="11.33203125" customWidth="1"/>
    <col min="2830" max="2830" width="8.44140625" customWidth="1"/>
    <col min="2831" max="2831" width="8.6640625" customWidth="1"/>
    <col min="2832" max="2832" width="8.109375" customWidth="1"/>
    <col min="2833" max="2833" width="6.5546875" customWidth="1"/>
    <col min="2834" max="2836" width="3.6640625" customWidth="1"/>
    <col min="2837" max="2837" width="4.44140625" bestFit="1" customWidth="1"/>
    <col min="3073" max="3073" width="1.44140625" customWidth="1"/>
    <col min="3074" max="3074" width="3" customWidth="1"/>
    <col min="3075" max="3075" width="18.6640625" customWidth="1"/>
    <col min="3076" max="3076" width="22.6640625" customWidth="1"/>
    <col min="3077" max="3077" width="19.6640625" customWidth="1"/>
    <col min="3078" max="3079" width="8.33203125" customWidth="1"/>
    <col min="3080" max="3080" width="15.44140625" customWidth="1"/>
    <col min="3081" max="3081" width="12.33203125" customWidth="1"/>
    <col min="3082" max="3082" width="13.88671875" customWidth="1"/>
    <col min="3083" max="3083" width="11.5546875" customWidth="1"/>
    <col min="3084" max="3084" width="11.44140625" customWidth="1"/>
    <col min="3085" max="3085" width="11.33203125" customWidth="1"/>
    <col min="3086" max="3086" width="8.44140625" customWidth="1"/>
    <col min="3087" max="3087" width="8.6640625" customWidth="1"/>
    <col min="3088" max="3088" width="8.109375" customWidth="1"/>
    <col min="3089" max="3089" width="6.5546875" customWidth="1"/>
    <col min="3090" max="3092" width="3.6640625" customWidth="1"/>
    <col min="3093" max="3093" width="4.44140625" bestFit="1" customWidth="1"/>
    <col min="3329" max="3329" width="1.44140625" customWidth="1"/>
    <col min="3330" max="3330" width="3" customWidth="1"/>
    <col min="3331" max="3331" width="18.6640625" customWidth="1"/>
    <col min="3332" max="3332" width="22.6640625" customWidth="1"/>
    <col min="3333" max="3333" width="19.6640625" customWidth="1"/>
    <col min="3334" max="3335" width="8.33203125" customWidth="1"/>
    <col min="3336" max="3336" width="15.44140625" customWidth="1"/>
    <col min="3337" max="3337" width="12.33203125" customWidth="1"/>
    <col min="3338" max="3338" width="13.88671875" customWidth="1"/>
    <col min="3339" max="3339" width="11.5546875" customWidth="1"/>
    <col min="3340" max="3340" width="11.44140625" customWidth="1"/>
    <col min="3341" max="3341" width="11.33203125" customWidth="1"/>
    <col min="3342" max="3342" width="8.44140625" customWidth="1"/>
    <col min="3343" max="3343" width="8.6640625" customWidth="1"/>
    <col min="3344" max="3344" width="8.109375" customWidth="1"/>
    <col min="3345" max="3345" width="6.5546875" customWidth="1"/>
    <col min="3346" max="3348" width="3.6640625" customWidth="1"/>
    <col min="3349" max="3349" width="4.44140625" bestFit="1" customWidth="1"/>
    <col min="3585" max="3585" width="1.44140625" customWidth="1"/>
    <col min="3586" max="3586" width="3" customWidth="1"/>
    <col min="3587" max="3587" width="18.6640625" customWidth="1"/>
    <col min="3588" max="3588" width="22.6640625" customWidth="1"/>
    <col min="3589" max="3589" width="19.6640625" customWidth="1"/>
    <col min="3590" max="3591" width="8.33203125" customWidth="1"/>
    <col min="3592" max="3592" width="15.44140625" customWidth="1"/>
    <col min="3593" max="3593" width="12.33203125" customWidth="1"/>
    <col min="3594" max="3594" width="13.88671875" customWidth="1"/>
    <col min="3595" max="3595" width="11.5546875" customWidth="1"/>
    <col min="3596" max="3596" width="11.44140625" customWidth="1"/>
    <col min="3597" max="3597" width="11.33203125" customWidth="1"/>
    <col min="3598" max="3598" width="8.44140625" customWidth="1"/>
    <col min="3599" max="3599" width="8.6640625" customWidth="1"/>
    <col min="3600" max="3600" width="8.109375" customWidth="1"/>
    <col min="3601" max="3601" width="6.5546875" customWidth="1"/>
    <col min="3602" max="3604" width="3.6640625" customWidth="1"/>
    <col min="3605" max="3605" width="4.44140625" bestFit="1" customWidth="1"/>
    <col min="3841" max="3841" width="1.44140625" customWidth="1"/>
    <col min="3842" max="3842" width="3" customWidth="1"/>
    <col min="3843" max="3843" width="18.6640625" customWidth="1"/>
    <col min="3844" max="3844" width="22.6640625" customWidth="1"/>
    <col min="3845" max="3845" width="19.6640625" customWidth="1"/>
    <col min="3846" max="3847" width="8.33203125" customWidth="1"/>
    <col min="3848" max="3848" width="15.44140625" customWidth="1"/>
    <col min="3849" max="3849" width="12.33203125" customWidth="1"/>
    <col min="3850" max="3850" width="13.88671875" customWidth="1"/>
    <col min="3851" max="3851" width="11.5546875" customWidth="1"/>
    <col min="3852" max="3852" width="11.44140625" customWidth="1"/>
    <col min="3853" max="3853" width="11.33203125" customWidth="1"/>
    <col min="3854" max="3854" width="8.44140625" customWidth="1"/>
    <col min="3855" max="3855" width="8.6640625" customWidth="1"/>
    <col min="3856" max="3856" width="8.109375" customWidth="1"/>
    <col min="3857" max="3857" width="6.5546875" customWidth="1"/>
    <col min="3858" max="3860" width="3.6640625" customWidth="1"/>
    <col min="3861" max="3861" width="4.44140625" bestFit="1" customWidth="1"/>
    <col min="4097" max="4097" width="1.44140625" customWidth="1"/>
    <col min="4098" max="4098" width="3" customWidth="1"/>
    <col min="4099" max="4099" width="18.6640625" customWidth="1"/>
    <col min="4100" max="4100" width="22.6640625" customWidth="1"/>
    <col min="4101" max="4101" width="19.6640625" customWidth="1"/>
    <col min="4102" max="4103" width="8.33203125" customWidth="1"/>
    <col min="4104" max="4104" width="15.44140625" customWidth="1"/>
    <col min="4105" max="4105" width="12.33203125" customWidth="1"/>
    <col min="4106" max="4106" width="13.88671875" customWidth="1"/>
    <col min="4107" max="4107" width="11.5546875" customWidth="1"/>
    <col min="4108" max="4108" width="11.44140625" customWidth="1"/>
    <col min="4109" max="4109" width="11.33203125" customWidth="1"/>
    <col min="4110" max="4110" width="8.44140625" customWidth="1"/>
    <col min="4111" max="4111" width="8.6640625" customWidth="1"/>
    <col min="4112" max="4112" width="8.109375" customWidth="1"/>
    <col min="4113" max="4113" width="6.5546875" customWidth="1"/>
    <col min="4114" max="4116" width="3.6640625" customWidth="1"/>
    <col min="4117" max="4117" width="4.44140625" bestFit="1" customWidth="1"/>
    <col min="4353" max="4353" width="1.44140625" customWidth="1"/>
    <col min="4354" max="4354" width="3" customWidth="1"/>
    <col min="4355" max="4355" width="18.6640625" customWidth="1"/>
    <col min="4356" max="4356" width="22.6640625" customWidth="1"/>
    <col min="4357" max="4357" width="19.6640625" customWidth="1"/>
    <col min="4358" max="4359" width="8.33203125" customWidth="1"/>
    <col min="4360" max="4360" width="15.44140625" customWidth="1"/>
    <col min="4361" max="4361" width="12.33203125" customWidth="1"/>
    <col min="4362" max="4362" width="13.88671875" customWidth="1"/>
    <col min="4363" max="4363" width="11.5546875" customWidth="1"/>
    <col min="4364" max="4364" width="11.44140625" customWidth="1"/>
    <col min="4365" max="4365" width="11.33203125" customWidth="1"/>
    <col min="4366" max="4366" width="8.44140625" customWidth="1"/>
    <col min="4367" max="4367" width="8.6640625" customWidth="1"/>
    <col min="4368" max="4368" width="8.109375" customWidth="1"/>
    <col min="4369" max="4369" width="6.5546875" customWidth="1"/>
    <col min="4370" max="4372" width="3.6640625" customWidth="1"/>
    <col min="4373" max="4373" width="4.44140625" bestFit="1" customWidth="1"/>
    <col min="4609" max="4609" width="1.44140625" customWidth="1"/>
    <col min="4610" max="4610" width="3" customWidth="1"/>
    <col min="4611" max="4611" width="18.6640625" customWidth="1"/>
    <col min="4612" max="4612" width="22.6640625" customWidth="1"/>
    <col min="4613" max="4613" width="19.6640625" customWidth="1"/>
    <col min="4614" max="4615" width="8.33203125" customWidth="1"/>
    <col min="4616" max="4616" width="15.44140625" customWidth="1"/>
    <col min="4617" max="4617" width="12.33203125" customWidth="1"/>
    <col min="4618" max="4618" width="13.88671875" customWidth="1"/>
    <col min="4619" max="4619" width="11.5546875" customWidth="1"/>
    <col min="4620" max="4620" width="11.44140625" customWidth="1"/>
    <col min="4621" max="4621" width="11.33203125" customWidth="1"/>
    <col min="4622" max="4622" width="8.44140625" customWidth="1"/>
    <col min="4623" max="4623" width="8.6640625" customWidth="1"/>
    <col min="4624" max="4624" width="8.109375" customWidth="1"/>
    <col min="4625" max="4625" width="6.5546875" customWidth="1"/>
    <col min="4626" max="4628" width="3.6640625" customWidth="1"/>
    <col min="4629" max="4629" width="4.44140625" bestFit="1" customWidth="1"/>
    <col min="4865" max="4865" width="1.44140625" customWidth="1"/>
    <col min="4866" max="4866" width="3" customWidth="1"/>
    <col min="4867" max="4867" width="18.6640625" customWidth="1"/>
    <col min="4868" max="4868" width="22.6640625" customWidth="1"/>
    <col min="4869" max="4869" width="19.6640625" customWidth="1"/>
    <col min="4870" max="4871" width="8.33203125" customWidth="1"/>
    <col min="4872" max="4872" width="15.44140625" customWidth="1"/>
    <col min="4873" max="4873" width="12.33203125" customWidth="1"/>
    <col min="4874" max="4874" width="13.88671875" customWidth="1"/>
    <col min="4875" max="4875" width="11.5546875" customWidth="1"/>
    <col min="4876" max="4876" width="11.44140625" customWidth="1"/>
    <col min="4877" max="4877" width="11.33203125" customWidth="1"/>
    <col min="4878" max="4878" width="8.44140625" customWidth="1"/>
    <col min="4879" max="4879" width="8.6640625" customWidth="1"/>
    <col min="4880" max="4880" width="8.109375" customWidth="1"/>
    <col min="4881" max="4881" width="6.5546875" customWidth="1"/>
    <col min="4882" max="4884" width="3.6640625" customWidth="1"/>
    <col min="4885" max="4885" width="4.44140625" bestFit="1" customWidth="1"/>
    <col min="5121" max="5121" width="1.44140625" customWidth="1"/>
    <col min="5122" max="5122" width="3" customWidth="1"/>
    <col min="5123" max="5123" width="18.6640625" customWidth="1"/>
    <col min="5124" max="5124" width="22.6640625" customWidth="1"/>
    <col min="5125" max="5125" width="19.6640625" customWidth="1"/>
    <col min="5126" max="5127" width="8.33203125" customWidth="1"/>
    <col min="5128" max="5128" width="15.44140625" customWidth="1"/>
    <col min="5129" max="5129" width="12.33203125" customWidth="1"/>
    <col min="5130" max="5130" width="13.88671875" customWidth="1"/>
    <col min="5131" max="5131" width="11.5546875" customWidth="1"/>
    <col min="5132" max="5132" width="11.44140625" customWidth="1"/>
    <col min="5133" max="5133" width="11.33203125" customWidth="1"/>
    <col min="5134" max="5134" width="8.44140625" customWidth="1"/>
    <col min="5135" max="5135" width="8.6640625" customWidth="1"/>
    <col min="5136" max="5136" width="8.109375" customWidth="1"/>
    <col min="5137" max="5137" width="6.5546875" customWidth="1"/>
    <col min="5138" max="5140" width="3.6640625" customWidth="1"/>
    <col min="5141" max="5141" width="4.44140625" bestFit="1" customWidth="1"/>
    <col min="5377" max="5377" width="1.44140625" customWidth="1"/>
    <col min="5378" max="5378" width="3" customWidth="1"/>
    <col min="5379" max="5379" width="18.6640625" customWidth="1"/>
    <col min="5380" max="5380" width="22.6640625" customWidth="1"/>
    <col min="5381" max="5381" width="19.6640625" customWidth="1"/>
    <col min="5382" max="5383" width="8.33203125" customWidth="1"/>
    <col min="5384" max="5384" width="15.44140625" customWidth="1"/>
    <col min="5385" max="5385" width="12.33203125" customWidth="1"/>
    <col min="5386" max="5386" width="13.88671875" customWidth="1"/>
    <col min="5387" max="5387" width="11.5546875" customWidth="1"/>
    <col min="5388" max="5388" width="11.44140625" customWidth="1"/>
    <col min="5389" max="5389" width="11.33203125" customWidth="1"/>
    <col min="5390" max="5390" width="8.44140625" customWidth="1"/>
    <col min="5391" max="5391" width="8.6640625" customWidth="1"/>
    <col min="5392" max="5392" width="8.109375" customWidth="1"/>
    <col min="5393" max="5393" width="6.5546875" customWidth="1"/>
    <col min="5394" max="5396" width="3.6640625" customWidth="1"/>
    <col min="5397" max="5397" width="4.44140625" bestFit="1" customWidth="1"/>
    <col min="5633" max="5633" width="1.44140625" customWidth="1"/>
    <col min="5634" max="5634" width="3" customWidth="1"/>
    <col min="5635" max="5635" width="18.6640625" customWidth="1"/>
    <col min="5636" max="5636" width="22.6640625" customWidth="1"/>
    <col min="5637" max="5637" width="19.6640625" customWidth="1"/>
    <col min="5638" max="5639" width="8.33203125" customWidth="1"/>
    <col min="5640" max="5640" width="15.44140625" customWidth="1"/>
    <col min="5641" max="5641" width="12.33203125" customWidth="1"/>
    <col min="5642" max="5642" width="13.88671875" customWidth="1"/>
    <col min="5643" max="5643" width="11.5546875" customWidth="1"/>
    <col min="5644" max="5644" width="11.44140625" customWidth="1"/>
    <col min="5645" max="5645" width="11.33203125" customWidth="1"/>
    <col min="5646" max="5646" width="8.44140625" customWidth="1"/>
    <col min="5647" max="5647" width="8.6640625" customWidth="1"/>
    <col min="5648" max="5648" width="8.109375" customWidth="1"/>
    <col min="5649" max="5649" width="6.5546875" customWidth="1"/>
    <col min="5650" max="5652" width="3.6640625" customWidth="1"/>
    <col min="5653" max="5653" width="4.44140625" bestFit="1" customWidth="1"/>
    <col min="5889" max="5889" width="1.44140625" customWidth="1"/>
    <col min="5890" max="5890" width="3" customWidth="1"/>
    <col min="5891" max="5891" width="18.6640625" customWidth="1"/>
    <col min="5892" max="5892" width="22.6640625" customWidth="1"/>
    <col min="5893" max="5893" width="19.6640625" customWidth="1"/>
    <col min="5894" max="5895" width="8.33203125" customWidth="1"/>
    <col min="5896" max="5896" width="15.44140625" customWidth="1"/>
    <col min="5897" max="5897" width="12.33203125" customWidth="1"/>
    <col min="5898" max="5898" width="13.88671875" customWidth="1"/>
    <col min="5899" max="5899" width="11.5546875" customWidth="1"/>
    <col min="5900" max="5900" width="11.44140625" customWidth="1"/>
    <col min="5901" max="5901" width="11.33203125" customWidth="1"/>
    <col min="5902" max="5902" width="8.44140625" customWidth="1"/>
    <col min="5903" max="5903" width="8.6640625" customWidth="1"/>
    <col min="5904" max="5904" width="8.109375" customWidth="1"/>
    <col min="5905" max="5905" width="6.5546875" customWidth="1"/>
    <col min="5906" max="5908" width="3.6640625" customWidth="1"/>
    <col min="5909" max="5909" width="4.44140625" bestFit="1" customWidth="1"/>
    <col min="6145" max="6145" width="1.44140625" customWidth="1"/>
    <col min="6146" max="6146" width="3" customWidth="1"/>
    <col min="6147" max="6147" width="18.6640625" customWidth="1"/>
    <col min="6148" max="6148" width="22.6640625" customWidth="1"/>
    <col min="6149" max="6149" width="19.6640625" customWidth="1"/>
    <col min="6150" max="6151" width="8.33203125" customWidth="1"/>
    <col min="6152" max="6152" width="15.44140625" customWidth="1"/>
    <col min="6153" max="6153" width="12.33203125" customWidth="1"/>
    <col min="6154" max="6154" width="13.88671875" customWidth="1"/>
    <col min="6155" max="6155" width="11.5546875" customWidth="1"/>
    <col min="6156" max="6156" width="11.44140625" customWidth="1"/>
    <col min="6157" max="6157" width="11.33203125" customWidth="1"/>
    <col min="6158" max="6158" width="8.44140625" customWidth="1"/>
    <col min="6159" max="6159" width="8.6640625" customWidth="1"/>
    <col min="6160" max="6160" width="8.109375" customWidth="1"/>
    <col min="6161" max="6161" width="6.5546875" customWidth="1"/>
    <col min="6162" max="6164" width="3.6640625" customWidth="1"/>
    <col min="6165" max="6165" width="4.44140625" bestFit="1" customWidth="1"/>
    <col min="6401" max="6401" width="1.44140625" customWidth="1"/>
    <col min="6402" max="6402" width="3" customWidth="1"/>
    <col min="6403" max="6403" width="18.6640625" customWidth="1"/>
    <col min="6404" max="6404" width="22.6640625" customWidth="1"/>
    <col min="6405" max="6405" width="19.6640625" customWidth="1"/>
    <col min="6406" max="6407" width="8.33203125" customWidth="1"/>
    <col min="6408" max="6408" width="15.44140625" customWidth="1"/>
    <col min="6409" max="6409" width="12.33203125" customWidth="1"/>
    <col min="6410" max="6410" width="13.88671875" customWidth="1"/>
    <col min="6411" max="6411" width="11.5546875" customWidth="1"/>
    <col min="6412" max="6412" width="11.44140625" customWidth="1"/>
    <col min="6413" max="6413" width="11.33203125" customWidth="1"/>
    <col min="6414" max="6414" width="8.44140625" customWidth="1"/>
    <col min="6415" max="6415" width="8.6640625" customWidth="1"/>
    <col min="6416" max="6416" width="8.109375" customWidth="1"/>
    <col min="6417" max="6417" width="6.5546875" customWidth="1"/>
    <col min="6418" max="6420" width="3.6640625" customWidth="1"/>
    <col min="6421" max="6421" width="4.44140625" bestFit="1" customWidth="1"/>
    <col min="6657" max="6657" width="1.44140625" customWidth="1"/>
    <col min="6658" max="6658" width="3" customWidth="1"/>
    <col min="6659" max="6659" width="18.6640625" customWidth="1"/>
    <col min="6660" max="6660" width="22.6640625" customWidth="1"/>
    <col min="6661" max="6661" width="19.6640625" customWidth="1"/>
    <col min="6662" max="6663" width="8.33203125" customWidth="1"/>
    <col min="6664" max="6664" width="15.44140625" customWidth="1"/>
    <col min="6665" max="6665" width="12.33203125" customWidth="1"/>
    <col min="6666" max="6666" width="13.88671875" customWidth="1"/>
    <col min="6667" max="6667" width="11.5546875" customWidth="1"/>
    <col min="6668" max="6668" width="11.44140625" customWidth="1"/>
    <col min="6669" max="6669" width="11.33203125" customWidth="1"/>
    <col min="6670" max="6670" width="8.44140625" customWidth="1"/>
    <col min="6671" max="6671" width="8.6640625" customWidth="1"/>
    <col min="6672" max="6672" width="8.109375" customWidth="1"/>
    <col min="6673" max="6673" width="6.5546875" customWidth="1"/>
    <col min="6674" max="6676" width="3.6640625" customWidth="1"/>
    <col min="6677" max="6677" width="4.44140625" bestFit="1" customWidth="1"/>
    <col min="6913" max="6913" width="1.44140625" customWidth="1"/>
    <col min="6914" max="6914" width="3" customWidth="1"/>
    <col min="6915" max="6915" width="18.6640625" customWidth="1"/>
    <col min="6916" max="6916" width="22.6640625" customWidth="1"/>
    <col min="6917" max="6917" width="19.6640625" customWidth="1"/>
    <col min="6918" max="6919" width="8.33203125" customWidth="1"/>
    <col min="6920" max="6920" width="15.44140625" customWidth="1"/>
    <col min="6921" max="6921" width="12.33203125" customWidth="1"/>
    <col min="6922" max="6922" width="13.88671875" customWidth="1"/>
    <col min="6923" max="6923" width="11.5546875" customWidth="1"/>
    <col min="6924" max="6924" width="11.44140625" customWidth="1"/>
    <col min="6925" max="6925" width="11.33203125" customWidth="1"/>
    <col min="6926" max="6926" width="8.44140625" customWidth="1"/>
    <col min="6927" max="6927" width="8.6640625" customWidth="1"/>
    <col min="6928" max="6928" width="8.109375" customWidth="1"/>
    <col min="6929" max="6929" width="6.5546875" customWidth="1"/>
    <col min="6930" max="6932" width="3.6640625" customWidth="1"/>
    <col min="6933" max="6933" width="4.44140625" bestFit="1" customWidth="1"/>
    <col min="7169" max="7169" width="1.44140625" customWidth="1"/>
    <col min="7170" max="7170" width="3" customWidth="1"/>
    <col min="7171" max="7171" width="18.6640625" customWidth="1"/>
    <col min="7172" max="7172" width="22.6640625" customWidth="1"/>
    <col min="7173" max="7173" width="19.6640625" customWidth="1"/>
    <col min="7174" max="7175" width="8.33203125" customWidth="1"/>
    <col min="7176" max="7176" width="15.44140625" customWidth="1"/>
    <col min="7177" max="7177" width="12.33203125" customWidth="1"/>
    <col min="7178" max="7178" width="13.88671875" customWidth="1"/>
    <col min="7179" max="7179" width="11.5546875" customWidth="1"/>
    <col min="7180" max="7180" width="11.44140625" customWidth="1"/>
    <col min="7181" max="7181" width="11.33203125" customWidth="1"/>
    <col min="7182" max="7182" width="8.44140625" customWidth="1"/>
    <col min="7183" max="7183" width="8.6640625" customWidth="1"/>
    <col min="7184" max="7184" width="8.109375" customWidth="1"/>
    <col min="7185" max="7185" width="6.5546875" customWidth="1"/>
    <col min="7186" max="7188" width="3.6640625" customWidth="1"/>
    <col min="7189" max="7189" width="4.44140625" bestFit="1" customWidth="1"/>
    <col min="7425" max="7425" width="1.44140625" customWidth="1"/>
    <col min="7426" max="7426" width="3" customWidth="1"/>
    <col min="7427" max="7427" width="18.6640625" customWidth="1"/>
    <col min="7428" max="7428" width="22.6640625" customWidth="1"/>
    <col min="7429" max="7429" width="19.6640625" customWidth="1"/>
    <col min="7430" max="7431" width="8.33203125" customWidth="1"/>
    <col min="7432" max="7432" width="15.44140625" customWidth="1"/>
    <col min="7433" max="7433" width="12.33203125" customWidth="1"/>
    <col min="7434" max="7434" width="13.88671875" customWidth="1"/>
    <col min="7435" max="7435" width="11.5546875" customWidth="1"/>
    <col min="7436" max="7436" width="11.44140625" customWidth="1"/>
    <col min="7437" max="7437" width="11.33203125" customWidth="1"/>
    <col min="7438" max="7438" width="8.44140625" customWidth="1"/>
    <col min="7439" max="7439" width="8.6640625" customWidth="1"/>
    <col min="7440" max="7440" width="8.109375" customWidth="1"/>
    <col min="7441" max="7441" width="6.5546875" customWidth="1"/>
    <col min="7442" max="7444" width="3.6640625" customWidth="1"/>
    <col min="7445" max="7445" width="4.44140625" bestFit="1" customWidth="1"/>
    <col min="7681" max="7681" width="1.44140625" customWidth="1"/>
    <col min="7682" max="7682" width="3" customWidth="1"/>
    <col min="7683" max="7683" width="18.6640625" customWidth="1"/>
    <col min="7684" max="7684" width="22.6640625" customWidth="1"/>
    <col min="7685" max="7685" width="19.6640625" customWidth="1"/>
    <col min="7686" max="7687" width="8.33203125" customWidth="1"/>
    <col min="7688" max="7688" width="15.44140625" customWidth="1"/>
    <col min="7689" max="7689" width="12.33203125" customWidth="1"/>
    <col min="7690" max="7690" width="13.88671875" customWidth="1"/>
    <col min="7691" max="7691" width="11.5546875" customWidth="1"/>
    <col min="7692" max="7692" width="11.44140625" customWidth="1"/>
    <col min="7693" max="7693" width="11.33203125" customWidth="1"/>
    <col min="7694" max="7694" width="8.44140625" customWidth="1"/>
    <col min="7695" max="7695" width="8.6640625" customWidth="1"/>
    <col min="7696" max="7696" width="8.109375" customWidth="1"/>
    <col min="7697" max="7697" width="6.5546875" customWidth="1"/>
    <col min="7698" max="7700" width="3.6640625" customWidth="1"/>
    <col min="7701" max="7701" width="4.44140625" bestFit="1" customWidth="1"/>
    <col min="7937" max="7937" width="1.44140625" customWidth="1"/>
    <col min="7938" max="7938" width="3" customWidth="1"/>
    <col min="7939" max="7939" width="18.6640625" customWidth="1"/>
    <col min="7940" max="7940" width="22.6640625" customWidth="1"/>
    <col min="7941" max="7941" width="19.6640625" customWidth="1"/>
    <col min="7942" max="7943" width="8.33203125" customWidth="1"/>
    <col min="7944" max="7944" width="15.44140625" customWidth="1"/>
    <col min="7945" max="7945" width="12.33203125" customWidth="1"/>
    <col min="7946" max="7946" width="13.88671875" customWidth="1"/>
    <col min="7947" max="7947" width="11.5546875" customWidth="1"/>
    <col min="7948" max="7948" width="11.44140625" customWidth="1"/>
    <col min="7949" max="7949" width="11.33203125" customWidth="1"/>
    <col min="7950" max="7950" width="8.44140625" customWidth="1"/>
    <col min="7951" max="7951" width="8.6640625" customWidth="1"/>
    <col min="7952" max="7952" width="8.109375" customWidth="1"/>
    <col min="7953" max="7953" width="6.5546875" customWidth="1"/>
    <col min="7954" max="7956" width="3.6640625" customWidth="1"/>
    <col min="7957" max="7957" width="4.44140625" bestFit="1" customWidth="1"/>
    <col min="8193" max="8193" width="1.44140625" customWidth="1"/>
    <col min="8194" max="8194" width="3" customWidth="1"/>
    <col min="8195" max="8195" width="18.6640625" customWidth="1"/>
    <col min="8196" max="8196" width="22.6640625" customWidth="1"/>
    <col min="8197" max="8197" width="19.6640625" customWidth="1"/>
    <col min="8198" max="8199" width="8.33203125" customWidth="1"/>
    <col min="8200" max="8200" width="15.44140625" customWidth="1"/>
    <col min="8201" max="8201" width="12.33203125" customWidth="1"/>
    <col min="8202" max="8202" width="13.88671875" customWidth="1"/>
    <col min="8203" max="8203" width="11.5546875" customWidth="1"/>
    <col min="8204" max="8204" width="11.44140625" customWidth="1"/>
    <col min="8205" max="8205" width="11.33203125" customWidth="1"/>
    <col min="8206" max="8206" width="8.44140625" customWidth="1"/>
    <col min="8207" max="8207" width="8.6640625" customWidth="1"/>
    <col min="8208" max="8208" width="8.109375" customWidth="1"/>
    <col min="8209" max="8209" width="6.5546875" customWidth="1"/>
    <col min="8210" max="8212" width="3.6640625" customWidth="1"/>
    <col min="8213" max="8213" width="4.44140625" bestFit="1" customWidth="1"/>
    <col min="8449" max="8449" width="1.44140625" customWidth="1"/>
    <col min="8450" max="8450" width="3" customWidth="1"/>
    <col min="8451" max="8451" width="18.6640625" customWidth="1"/>
    <col min="8452" max="8452" width="22.6640625" customWidth="1"/>
    <col min="8453" max="8453" width="19.6640625" customWidth="1"/>
    <col min="8454" max="8455" width="8.33203125" customWidth="1"/>
    <col min="8456" max="8456" width="15.44140625" customWidth="1"/>
    <col min="8457" max="8457" width="12.33203125" customWidth="1"/>
    <col min="8458" max="8458" width="13.88671875" customWidth="1"/>
    <col min="8459" max="8459" width="11.5546875" customWidth="1"/>
    <col min="8460" max="8460" width="11.44140625" customWidth="1"/>
    <col min="8461" max="8461" width="11.33203125" customWidth="1"/>
    <col min="8462" max="8462" width="8.44140625" customWidth="1"/>
    <col min="8463" max="8463" width="8.6640625" customWidth="1"/>
    <col min="8464" max="8464" width="8.109375" customWidth="1"/>
    <col min="8465" max="8465" width="6.5546875" customWidth="1"/>
    <col min="8466" max="8468" width="3.6640625" customWidth="1"/>
    <col min="8469" max="8469" width="4.44140625" bestFit="1" customWidth="1"/>
    <col min="8705" max="8705" width="1.44140625" customWidth="1"/>
    <col min="8706" max="8706" width="3" customWidth="1"/>
    <col min="8707" max="8707" width="18.6640625" customWidth="1"/>
    <col min="8708" max="8708" width="22.6640625" customWidth="1"/>
    <col min="8709" max="8709" width="19.6640625" customWidth="1"/>
    <col min="8710" max="8711" width="8.33203125" customWidth="1"/>
    <col min="8712" max="8712" width="15.44140625" customWidth="1"/>
    <col min="8713" max="8713" width="12.33203125" customWidth="1"/>
    <col min="8714" max="8714" width="13.88671875" customWidth="1"/>
    <col min="8715" max="8715" width="11.5546875" customWidth="1"/>
    <col min="8716" max="8716" width="11.44140625" customWidth="1"/>
    <col min="8717" max="8717" width="11.33203125" customWidth="1"/>
    <col min="8718" max="8718" width="8.44140625" customWidth="1"/>
    <col min="8719" max="8719" width="8.6640625" customWidth="1"/>
    <col min="8720" max="8720" width="8.109375" customWidth="1"/>
    <col min="8721" max="8721" width="6.5546875" customWidth="1"/>
    <col min="8722" max="8724" width="3.6640625" customWidth="1"/>
    <col min="8725" max="8725" width="4.44140625" bestFit="1" customWidth="1"/>
    <col min="8961" max="8961" width="1.44140625" customWidth="1"/>
    <col min="8962" max="8962" width="3" customWidth="1"/>
    <col min="8963" max="8963" width="18.6640625" customWidth="1"/>
    <col min="8964" max="8964" width="22.6640625" customWidth="1"/>
    <col min="8965" max="8965" width="19.6640625" customWidth="1"/>
    <col min="8966" max="8967" width="8.33203125" customWidth="1"/>
    <col min="8968" max="8968" width="15.44140625" customWidth="1"/>
    <col min="8969" max="8969" width="12.33203125" customWidth="1"/>
    <col min="8970" max="8970" width="13.88671875" customWidth="1"/>
    <col min="8971" max="8971" width="11.5546875" customWidth="1"/>
    <col min="8972" max="8972" width="11.44140625" customWidth="1"/>
    <col min="8973" max="8973" width="11.33203125" customWidth="1"/>
    <col min="8974" max="8974" width="8.44140625" customWidth="1"/>
    <col min="8975" max="8975" width="8.6640625" customWidth="1"/>
    <col min="8976" max="8976" width="8.109375" customWidth="1"/>
    <col min="8977" max="8977" width="6.5546875" customWidth="1"/>
    <col min="8978" max="8980" width="3.6640625" customWidth="1"/>
    <col min="8981" max="8981" width="4.44140625" bestFit="1" customWidth="1"/>
    <col min="9217" max="9217" width="1.44140625" customWidth="1"/>
    <col min="9218" max="9218" width="3" customWidth="1"/>
    <col min="9219" max="9219" width="18.6640625" customWidth="1"/>
    <col min="9220" max="9220" width="22.6640625" customWidth="1"/>
    <col min="9221" max="9221" width="19.6640625" customWidth="1"/>
    <col min="9222" max="9223" width="8.33203125" customWidth="1"/>
    <col min="9224" max="9224" width="15.44140625" customWidth="1"/>
    <col min="9225" max="9225" width="12.33203125" customWidth="1"/>
    <col min="9226" max="9226" width="13.88671875" customWidth="1"/>
    <col min="9227" max="9227" width="11.5546875" customWidth="1"/>
    <col min="9228" max="9228" width="11.44140625" customWidth="1"/>
    <col min="9229" max="9229" width="11.33203125" customWidth="1"/>
    <col min="9230" max="9230" width="8.44140625" customWidth="1"/>
    <col min="9231" max="9231" width="8.6640625" customWidth="1"/>
    <col min="9232" max="9232" width="8.109375" customWidth="1"/>
    <col min="9233" max="9233" width="6.5546875" customWidth="1"/>
    <col min="9234" max="9236" width="3.6640625" customWidth="1"/>
    <col min="9237" max="9237" width="4.44140625" bestFit="1" customWidth="1"/>
    <col min="9473" max="9473" width="1.44140625" customWidth="1"/>
    <col min="9474" max="9474" width="3" customWidth="1"/>
    <col min="9475" max="9475" width="18.6640625" customWidth="1"/>
    <col min="9476" max="9476" width="22.6640625" customWidth="1"/>
    <col min="9477" max="9477" width="19.6640625" customWidth="1"/>
    <col min="9478" max="9479" width="8.33203125" customWidth="1"/>
    <col min="9480" max="9480" width="15.44140625" customWidth="1"/>
    <col min="9481" max="9481" width="12.33203125" customWidth="1"/>
    <col min="9482" max="9482" width="13.88671875" customWidth="1"/>
    <col min="9483" max="9483" width="11.5546875" customWidth="1"/>
    <col min="9484" max="9484" width="11.44140625" customWidth="1"/>
    <col min="9485" max="9485" width="11.33203125" customWidth="1"/>
    <col min="9486" max="9486" width="8.44140625" customWidth="1"/>
    <col min="9487" max="9487" width="8.6640625" customWidth="1"/>
    <col min="9488" max="9488" width="8.109375" customWidth="1"/>
    <col min="9489" max="9489" width="6.5546875" customWidth="1"/>
    <col min="9490" max="9492" width="3.6640625" customWidth="1"/>
    <col min="9493" max="9493" width="4.44140625" bestFit="1" customWidth="1"/>
    <col min="9729" max="9729" width="1.44140625" customWidth="1"/>
    <col min="9730" max="9730" width="3" customWidth="1"/>
    <col min="9731" max="9731" width="18.6640625" customWidth="1"/>
    <col min="9732" max="9732" width="22.6640625" customWidth="1"/>
    <col min="9733" max="9733" width="19.6640625" customWidth="1"/>
    <col min="9734" max="9735" width="8.33203125" customWidth="1"/>
    <col min="9736" max="9736" width="15.44140625" customWidth="1"/>
    <col min="9737" max="9737" width="12.33203125" customWidth="1"/>
    <col min="9738" max="9738" width="13.88671875" customWidth="1"/>
    <col min="9739" max="9739" width="11.5546875" customWidth="1"/>
    <col min="9740" max="9740" width="11.44140625" customWidth="1"/>
    <col min="9741" max="9741" width="11.33203125" customWidth="1"/>
    <col min="9742" max="9742" width="8.44140625" customWidth="1"/>
    <col min="9743" max="9743" width="8.6640625" customWidth="1"/>
    <col min="9744" max="9744" width="8.109375" customWidth="1"/>
    <col min="9745" max="9745" width="6.5546875" customWidth="1"/>
    <col min="9746" max="9748" width="3.6640625" customWidth="1"/>
    <col min="9749" max="9749" width="4.44140625" bestFit="1" customWidth="1"/>
    <col min="9985" max="9985" width="1.44140625" customWidth="1"/>
    <col min="9986" max="9986" width="3" customWidth="1"/>
    <col min="9987" max="9987" width="18.6640625" customWidth="1"/>
    <col min="9988" max="9988" width="22.6640625" customWidth="1"/>
    <col min="9989" max="9989" width="19.6640625" customWidth="1"/>
    <col min="9990" max="9991" width="8.33203125" customWidth="1"/>
    <col min="9992" max="9992" width="15.44140625" customWidth="1"/>
    <col min="9993" max="9993" width="12.33203125" customWidth="1"/>
    <col min="9994" max="9994" width="13.88671875" customWidth="1"/>
    <col min="9995" max="9995" width="11.5546875" customWidth="1"/>
    <col min="9996" max="9996" width="11.44140625" customWidth="1"/>
    <col min="9997" max="9997" width="11.33203125" customWidth="1"/>
    <col min="9998" max="9998" width="8.44140625" customWidth="1"/>
    <col min="9999" max="9999" width="8.6640625" customWidth="1"/>
    <col min="10000" max="10000" width="8.109375" customWidth="1"/>
    <col min="10001" max="10001" width="6.5546875" customWidth="1"/>
    <col min="10002" max="10004" width="3.6640625" customWidth="1"/>
    <col min="10005" max="10005" width="4.44140625" bestFit="1" customWidth="1"/>
    <col min="10241" max="10241" width="1.44140625" customWidth="1"/>
    <col min="10242" max="10242" width="3" customWidth="1"/>
    <col min="10243" max="10243" width="18.6640625" customWidth="1"/>
    <col min="10244" max="10244" width="22.6640625" customWidth="1"/>
    <col min="10245" max="10245" width="19.6640625" customWidth="1"/>
    <col min="10246" max="10247" width="8.33203125" customWidth="1"/>
    <col min="10248" max="10248" width="15.44140625" customWidth="1"/>
    <col min="10249" max="10249" width="12.33203125" customWidth="1"/>
    <col min="10250" max="10250" width="13.88671875" customWidth="1"/>
    <col min="10251" max="10251" width="11.5546875" customWidth="1"/>
    <col min="10252" max="10252" width="11.44140625" customWidth="1"/>
    <col min="10253" max="10253" width="11.33203125" customWidth="1"/>
    <col min="10254" max="10254" width="8.44140625" customWidth="1"/>
    <col min="10255" max="10255" width="8.6640625" customWidth="1"/>
    <col min="10256" max="10256" width="8.109375" customWidth="1"/>
    <col min="10257" max="10257" width="6.5546875" customWidth="1"/>
    <col min="10258" max="10260" width="3.6640625" customWidth="1"/>
    <col min="10261" max="10261" width="4.44140625" bestFit="1" customWidth="1"/>
    <col min="10497" max="10497" width="1.44140625" customWidth="1"/>
    <col min="10498" max="10498" width="3" customWidth="1"/>
    <col min="10499" max="10499" width="18.6640625" customWidth="1"/>
    <col min="10500" max="10500" width="22.6640625" customWidth="1"/>
    <col min="10501" max="10501" width="19.6640625" customWidth="1"/>
    <col min="10502" max="10503" width="8.33203125" customWidth="1"/>
    <col min="10504" max="10504" width="15.44140625" customWidth="1"/>
    <col min="10505" max="10505" width="12.33203125" customWidth="1"/>
    <col min="10506" max="10506" width="13.88671875" customWidth="1"/>
    <col min="10507" max="10507" width="11.5546875" customWidth="1"/>
    <col min="10508" max="10508" width="11.44140625" customWidth="1"/>
    <col min="10509" max="10509" width="11.33203125" customWidth="1"/>
    <col min="10510" max="10510" width="8.44140625" customWidth="1"/>
    <col min="10511" max="10511" width="8.6640625" customWidth="1"/>
    <col min="10512" max="10512" width="8.109375" customWidth="1"/>
    <col min="10513" max="10513" width="6.5546875" customWidth="1"/>
    <col min="10514" max="10516" width="3.6640625" customWidth="1"/>
    <col min="10517" max="10517" width="4.44140625" bestFit="1" customWidth="1"/>
    <col min="10753" max="10753" width="1.44140625" customWidth="1"/>
    <col min="10754" max="10754" width="3" customWidth="1"/>
    <col min="10755" max="10755" width="18.6640625" customWidth="1"/>
    <col min="10756" max="10756" width="22.6640625" customWidth="1"/>
    <col min="10757" max="10757" width="19.6640625" customWidth="1"/>
    <col min="10758" max="10759" width="8.33203125" customWidth="1"/>
    <col min="10760" max="10760" width="15.44140625" customWidth="1"/>
    <col min="10761" max="10761" width="12.33203125" customWidth="1"/>
    <col min="10762" max="10762" width="13.88671875" customWidth="1"/>
    <col min="10763" max="10763" width="11.5546875" customWidth="1"/>
    <col min="10764" max="10764" width="11.44140625" customWidth="1"/>
    <col min="10765" max="10765" width="11.33203125" customWidth="1"/>
    <col min="10766" max="10766" width="8.44140625" customWidth="1"/>
    <col min="10767" max="10767" width="8.6640625" customWidth="1"/>
    <col min="10768" max="10768" width="8.109375" customWidth="1"/>
    <col min="10769" max="10769" width="6.5546875" customWidth="1"/>
    <col min="10770" max="10772" width="3.6640625" customWidth="1"/>
    <col min="10773" max="10773" width="4.44140625" bestFit="1" customWidth="1"/>
    <col min="11009" max="11009" width="1.44140625" customWidth="1"/>
    <col min="11010" max="11010" width="3" customWidth="1"/>
    <col min="11011" max="11011" width="18.6640625" customWidth="1"/>
    <col min="11012" max="11012" width="22.6640625" customWidth="1"/>
    <col min="11013" max="11013" width="19.6640625" customWidth="1"/>
    <col min="11014" max="11015" width="8.33203125" customWidth="1"/>
    <col min="11016" max="11016" width="15.44140625" customWidth="1"/>
    <col min="11017" max="11017" width="12.33203125" customWidth="1"/>
    <col min="11018" max="11018" width="13.88671875" customWidth="1"/>
    <col min="11019" max="11019" width="11.5546875" customWidth="1"/>
    <col min="11020" max="11020" width="11.44140625" customWidth="1"/>
    <col min="11021" max="11021" width="11.33203125" customWidth="1"/>
    <col min="11022" max="11022" width="8.44140625" customWidth="1"/>
    <col min="11023" max="11023" width="8.6640625" customWidth="1"/>
    <col min="11024" max="11024" width="8.109375" customWidth="1"/>
    <col min="11025" max="11025" width="6.5546875" customWidth="1"/>
    <col min="11026" max="11028" width="3.6640625" customWidth="1"/>
    <col min="11029" max="11029" width="4.44140625" bestFit="1" customWidth="1"/>
    <col min="11265" max="11265" width="1.44140625" customWidth="1"/>
    <col min="11266" max="11266" width="3" customWidth="1"/>
    <col min="11267" max="11267" width="18.6640625" customWidth="1"/>
    <col min="11268" max="11268" width="22.6640625" customWidth="1"/>
    <col min="11269" max="11269" width="19.6640625" customWidth="1"/>
    <col min="11270" max="11271" width="8.33203125" customWidth="1"/>
    <col min="11272" max="11272" width="15.44140625" customWidth="1"/>
    <col min="11273" max="11273" width="12.33203125" customWidth="1"/>
    <col min="11274" max="11274" width="13.88671875" customWidth="1"/>
    <col min="11275" max="11275" width="11.5546875" customWidth="1"/>
    <col min="11276" max="11276" width="11.44140625" customWidth="1"/>
    <col min="11277" max="11277" width="11.33203125" customWidth="1"/>
    <col min="11278" max="11278" width="8.44140625" customWidth="1"/>
    <col min="11279" max="11279" width="8.6640625" customWidth="1"/>
    <col min="11280" max="11280" width="8.109375" customWidth="1"/>
    <col min="11281" max="11281" width="6.5546875" customWidth="1"/>
    <col min="11282" max="11284" width="3.6640625" customWidth="1"/>
    <col min="11285" max="11285" width="4.44140625" bestFit="1" customWidth="1"/>
    <col min="11521" max="11521" width="1.44140625" customWidth="1"/>
    <col min="11522" max="11522" width="3" customWidth="1"/>
    <col min="11523" max="11523" width="18.6640625" customWidth="1"/>
    <col min="11524" max="11524" width="22.6640625" customWidth="1"/>
    <col min="11525" max="11525" width="19.6640625" customWidth="1"/>
    <col min="11526" max="11527" width="8.33203125" customWidth="1"/>
    <col min="11528" max="11528" width="15.44140625" customWidth="1"/>
    <col min="11529" max="11529" width="12.33203125" customWidth="1"/>
    <col min="11530" max="11530" width="13.88671875" customWidth="1"/>
    <col min="11531" max="11531" width="11.5546875" customWidth="1"/>
    <col min="11532" max="11532" width="11.44140625" customWidth="1"/>
    <col min="11533" max="11533" width="11.33203125" customWidth="1"/>
    <col min="11534" max="11534" width="8.44140625" customWidth="1"/>
    <col min="11535" max="11535" width="8.6640625" customWidth="1"/>
    <col min="11536" max="11536" width="8.109375" customWidth="1"/>
    <col min="11537" max="11537" width="6.5546875" customWidth="1"/>
    <col min="11538" max="11540" width="3.6640625" customWidth="1"/>
    <col min="11541" max="11541" width="4.44140625" bestFit="1" customWidth="1"/>
    <col min="11777" max="11777" width="1.44140625" customWidth="1"/>
    <col min="11778" max="11778" width="3" customWidth="1"/>
    <col min="11779" max="11779" width="18.6640625" customWidth="1"/>
    <col min="11780" max="11780" width="22.6640625" customWidth="1"/>
    <col min="11781" max="11781" width="19.6640625" customWidth="1"/>
    <col min="11782" max="11783" width="8.33203125" customWidth="1"/>
    <col min="11784" max="11784" width="15.44140625" customWidth="1"/>
    <col min="11785" max="11785" width="12.33203125" customWidth="1"/>
    <col min="11786" max="11786" width="13.88671875" customWidth="1"/>
    <col min="11787" max="11787" width="11.5546875" customWidth="1"/>
    <col min="11788" max="11788" width="11.44140625" customWidth="1"/>
    <col min="11789" max="11789" width="11.33203125" customWidth="1"/>
    <col min="11790" max="11790" width="8.44140625" customWidth="1"/>
    <col min="11791" max="11791" width="8.6640625" customWidth="1"/>
    <col min="11792" max="11792" width="8.109375" customWidth="1"/>
    <col min="11793" max="11793" width="6.5546875" customWidth="1"/>
    <col min="11794" max="11796" width="3.6640625" customWidth="1"/>
    <col min="11797" max="11797" width="4.44140625" bestFit="1" customWidth="1"/>
    <col min="12033" max="12033" width="1.44140625" customWidth="1"/>
    <col min="12034" max="12034" width="3" customWidth="1"/>
    <col min="12035" max="12035" width="18.6640625" customWidth="1"/>
    <col min="12036" max="12036" width="22.6640625" customWidth="1"/>
    <col min="12037" max="12037" width="19.6640625" customWidth="1"/>
    <col min="12038" max="12039" width="8.33203125" customWidth="1"/>
    <col min="12040" max="12040" width="15.44140625" customWidth="1"/>
    <col min="12041" max="12041" width="12.33203125" customWidth="1"/>
    <col min="12042" max="12042" width="13.88671875" customWidth="1"/>
    <col min="12043" max="12043" width="11.5546875" customWidth="1"/>
    <col min="12044" max="12044" width="11.44140625" customWidth="1"/>
    <col min="12045" max="12045" width="11.33203125" customWidth="1"/>
    <col min="12046" max="12046" width="8.44140625" customWidth="1"/>
    <col min="12047" max="12047" width="8.6640625" customWidth="1"/>
    <col min="12048" max="12048" width="8.109375" customWidth="1"/>
    <col min="12049" max="12049" width="6.5546875" customWidth="1"/>
    <col min="12050" max="12052" width="3.6640625" customWidth="1"/>
    <col min="12053" max="12053" width="4.44140625" bestFit="1" customWidth="1"/>
    <col min="12289" max="12289" width="1.44140625" customWidth="1"/>
    <col min="12290" max="12290" width="3" customWidth="1"/>
    <col min="12291" max="12291" width="18.6640625" customWidth="1"/>
    <col min="12292" max="12292" width="22.6640625" customWidth="1"/>
    <col min="12293" max="12293" width="19.6640625" customWidth="1"/>
    <col min="12294" max="12295" width="8.33203125" customWidth="1"/>
    <col min="12296" max="12296" width="15.44140625" customWidth="1"/>
    <col min="12297" max="12297" width="12.33203125" customWidth="1"/>
    <col min="12298" max="12298" width="13.88671875" customWidth="1"/>
    <col min="12299" max="12299" width="11.5546875" customWidth="1"/>
    <col min="12300" max="12300" width="11.44140625" customWidth="1"/>
    <col min="12301" max="12301" width="11.33203125" customWidth="1"/>
    <col min="12302" max="12302" width="8.44140625" customWidth="1"/>
    <col min="12303" max="12303" width="8.6640625" customWidth="1"/>
    <col min="12304" max="12304" width="8.109375" customWidth="1"/>
    <col min="12305" max="12305" width="6.5546875" customWidth="1"/>
    <col min="12306" max="12308" width="3.6640625" customWidth="1"/>
    <col min="12309" max="12309" width="4.44140625" bestFit="1" customWidth="1"/>
    <col min="12545" max="12545" width="1.44140625" customWidth="1"/>
    <col min="12546" max="12546" width="3" customWidth="1"/>
    <col min="12547" max="12547" width="18.6640625" customWidth="1"/>
    <col min="12548" max="12548" width="22.6640625" customWidth="1"/>
    <col min="12549" max="12549" width="19.6640625" customWidth="1"/>
    <col min="12550" max="12551" width="8.33203125" customWidth="1"/>
    <col min="12552" max="12552" width="15.44140625" customWidth="1"/>
    <col min="12553" max="12553" width="12.33203125" customWidth="1"/>
    <col min="12554" max="12554" width="13.88671875" customWidth="1"/>
    <col min="12555" max="12555" width="11.5546875" customWidth="1"/>
    <col min="12556" max="12556" width="11.44140625" customWidth="1"/>
    <col min="12557" max="12557" width="11.33203125" customWidth="1"/>
    <col min="12558" max="12558" width="8.44140625" customWidth="1"/>
    <col min="12559" max="12559" width="8.6640625" customWidth="1"/>
    <col min="12560" max="12560" width="8.109375" customWidth="1"/>
    <col min="12561" max="12561" width="6.5546875" customWidth="1"/>
    <col min="12562" max="12564" width="3.6640625" customWidth="1"/>
    <col min="12565" max="12565" width="4.44140625" bestFit="1" customWidth="1"/>
    <col min="12801" max="12801" width="1.44140625" customWidth="1"/>
    <col min="12802" max="12802" width="3" customWidth="1"/>
    <col min="12803" max="12803" width="18.6640625" customWidth="1"/>
    <col min="12804" max="12804" width="22.6640625" customWidth="1"/>
    <col min="12805" max="12805" width="19.6640625" customWidth="1"/>
    <col min="12806" max="12807" width="8.33203125" customWidth="1"/>
    <col min="12808" max="12808" width="15.44140625" customWidth="1"/>
    <col min="12809" max="12809" width="12.33203125" customWidth="1"/>
    <col min="12810" max="12810" width="13.88671875" customWidth="1"/>
    <col min="12811" max="12811" width="11.5546875" customWidth="1"/>
    <col min="12812" max="12812" width="11.44140625" customWidth="1"/>
    <col min="12813" max="12813" width="11.33203125" customWidth="1"/>
    <col min="12814" max="12814" width="8.44140625" customWidth="1"/>
    <col min="12815" max="12815" width="8.6640625" customWidth="1"/>
    <col min="12816" max="12816" width="8.109375" customWidth="1"/>
    <col min="12817" max="12817" width="6.5546875" customWidth="1"/>
    <col min="12818" max="12820" width="3.6640625" customWidth="1"/>
    <col min="12821" max="12821" width="4.44140625" bestFit="1" customWidth="1"/>
    <col min="13057" max="13057" width="1.44140625" customWidth="1"/>
    <col min="13058" max="13058" width="3" customWidth="1"/>
    <col min="13059" max="13059" width="18.6640625" customWidth="1"/>
    <col min="13060" max="13060" width="22.6640625" customWidth="1"/>
    <col min="13061" max="13061" width="19.6640625" customWidth="1"/>
    <col min="13062" max="13063" width="8.33203125" customWidth="1"/>
    <col min="13064" max="13064" width="15.44140625" customWidth="1"/>
    <col min="13065" max="13065" width="12.33203125" customWidth="1"/>
    <col min="13066" max="13066" width="13.88671875" customWidth="1"/>
    <col min="13067" max="13067" width="11.5546875" customWidth="1"/>
    <col min="13068" max="13068" width="11.44140625" customWidth="1"/>
    <col min="13069" max="13069" width="11.33203125" customWidth="1"/>
    <col min="13070" max="13070" width="8.44140625" customWidth="1"/>
    <col min="13071" max="13071" width="8.6640625" customWidth="1"/>
    <col min="13072" max="13072" width="8.109375" customWidth="1"/>
    <col min="13073" max="13073" width="6.5546875" customWidth="1"/>
    <col min="13074" max="13076" width="3.6640625" customWidth="1"/>
    <col min="13077" max="13077" width="4.44140625" bestFit="1" customWidth="1"/>
    <col min="13313" max="13313" width="1.44140625" customWidth="1"/>
    <col min="13314" max="13314" width="3" customWidth="1"/>
    <col min="13315" max="13315" width="18.6640625" customWidth="1"/>
    <col min="13316" max="13316" width="22.6640625" customWidth="1"/>
    <col min="13317" max="13317" width="19.6640625" customWidth="1"/>
    <col min="13318" max="13319" width="8.33203125" customWidth="1"/>
    <col min="13320" max="13320" width="15.44140625" customWidth="1"/>
    <col min="13321" max="13321" width="12.33203125" customWidth="1"/>
    <col min="13322" max="13322" width="13.88671875" customWidth="1"/>
    <col min="13323" max="13323" width="11.5546875" customWidth="1"/>
    <col min="13324" max="13324" width="11.44140625" customWidth="1"/>
    <col min="13325" max="13325" width="11.33203125" customWidth="1"/>
    <col min="13326" max="13326" width="8.44140625" customWidth="1"/>
    <col min="13327" max="13327" width="8.6640625" customWidth="1"/>
    <col min="13328" max="13328" width="8.109375" customWidth="1"/>
    <col min="13329" max="13329" width="6.5546875" customWidth="1"/>
    <col min="13330" max="13332" width="3.6640625" customWidth="1"/>
    <col min="13333" max="13333" width="4.44140625" bestFit="1" customWidth="1"/>
    <col min="13569" max="13569" width="1.44140625" customWidth="1"/>
    <col min="13570" max="13570" width="3" customWidth="1"/>
    <col min="13571" max="13571" width="18.6640625" customWidth="1"/>
    <col min="13572" max="13572" width="22.6640625" customWidth="1"/>
    <col min="13573" max="13573" width="19.6640625" customWidth="1"/>
    <col min="13574" max="13575" width="8.33203125" customWidth="1"/>
    <col min="13576" max="13576" width="15.44140625" customWidth="1"/>
    <col min="13577" max="13577" width="12.33203125" customWidth="1"/>
    <col min="13578" max="13578" width="13.88671875" customWidth="1"/>
    <col min="13579" max="13579" width="11.5546875" customWidth="1"/>
    <col min="13580" max="13580" width="11.44140625" customWidth="1"/>
    <col min="13581" max="13581" width="11.33203125" customWidth="1"/>
    <col min="13582" max="13582" width="8.44140625" customWidth="1"/>
    <col min="13583" max="13583" width="8.6640625" customWidth="1"/>
    <col min="13584" max="13584" width="8.109375" customWidth="1"/>
    <col min="13585" max="13585" width="6.5546875" customWidth="1"/>
    <col min="13586" max="13588" width="3.6640625" customWidth="1"/>
    <col min="13589" max="13589" width="4.44140625" bestFit="1" customWidth="1"/>
    <col min="13825" max="13825" width="1.44140625" customWidth="1"/>
    <col min="13826" max="13826" width="3" customWidth="1"/>
    <col min="13827" max="13827" width="18.6640625" customWidth="1"/>
    <col min="13828" max="13828" width="22.6640625" customWidth="1"/>
    <col min="13829" max="13829" width="19.6640625" customWidth="1"/>
    <col min="13830" max="13831" width="8.33203125" customWidth="1"/>
    <col min="13832" max="13832" width="15.44140625" customWidth="1"/>
    <col min="13833" max="13833" width="12.33203125" customWidth="1"/>
    <col min="13834" max="13834" width="13.88671875" customWidth="1"/>
    <col min="13835" max="13835" width="11.5546875" customWidth="1"/>
    <col min="13836" max="13836" width="11.44140625" customWidth="1"/>
    <col min="13837" max="13837" width="11.33203125" customWidth="1"/>
    <col min="13838" max="13838" width="8.44140625" customWidth="1"/>
    <col min="13839" max="13839" width="8.6640625" customWidth="1"/>
    <col min="13840" max="13840" width="8.109375" customWidth="1"/>
    <col min="13841" max="13841" width="6.5546875" customWidth="1"/>
    <col min="13842" max="13844" width="3.6640625" customWidth="1"/>
    <col min="13845" max="13845" width="4.44140625" bestFit="1" customWidth="1"/>
    <col min="14081" max="14081" width="1.44140625" customWidth="1"/>
    <col min="14082" max="14082" width="3" customWidth="1"/>
    <col min="14083" max="14083" width="18.6640625" customWidth="1"/>
    <col min="14084" max="14084" width="22.6640625" customWidth="1"/>
    <col min="14085" max="14085" width="19.6640625" customWidth="1"/>
    <col min="14086" max="14087" width="8.33203125" customWidth="1"/>
    <col min="14088" max="14088" width="15.44140625" customWidth="1"/>
    <col min="14089" max="14089" width="12.33203125" customWidth="1"/>
    <col min="14090" max="14090" width="13.88671875" customWidth="1"/>
    <col min="14091" max="14091" width="11.5546875" customWidth="1"/>
    <col min="14092" max="14092" width="11.44140625" customWidth="1"/>
    <col min="14093" max="14093" width="11.33203125" customWidth="1"/>
    <col min="14094" max="14094" width="8.44140625" customWidth="1"/>
    <col min="14095" max="14095" width="8.6640625" customWidth="1"/>
    <col min="14096" max="14096" width="8.109375" customWidth="1"/>
    <col min="14097" max="14097" width="6.5546875" customWidth="1"/>
    <col min="14098" max="14100" width="3.6640625" customWidth="1"/>
    <col min="14101" max="14101" width="4.44140625" bestFit="1" customWidth="1"/>
    <col min="14337" max="14337" width="1.44140625" customWidth="1"/>
    <col min="14338" max="14338" width="3" customWidth="1"/>
    <col min="14339" max="14339" width="18.6640625" customWidth="1"/>
    <col min="14340" max="14340" width="22.6640625" customWidth="1"/>
    <col min="14341" max="14341" width="19.6640625" customWidth="1"/>
    <col min="14342" max="14343" width="8.33203125" customWidth="1"/>
    <col min="14344" max="14344" width="15.44140625" customWidth="1"/>
    <col min="14345" max="14345" width="12.33203125" customWidth="1"/>
    <col min="14346" max="14346" width="13.88671875" customWidth="1"/>
    <col min="14347" max="14347" width="11.5546875" customWidth="1"/>
    <col min="14348" max="14348" width="11.44140625" customWidth="1"/>
    <col min="14349" max="14349" width="11.33203125" customWidth="1"/>
    <col min="14350" max="14350" width="8.44140625" customWidth="1"/>
    <col min="14351" max="14351" width="8.6640625" customWidth="1"/>
    <col min="14352" max="14352" width="8.109375" customWidth="1"/>
    <col min="14353" max="14353" width="6.5546875" customWidth="1"/>
    <col min="14354" max="14356" width="3.6640625" customWidth="1"/>
    <col min="14357" max="14357" width="4.44140625" bestFit="1" customWidth="1"/>
    <col min="14593" max="14593" width="1.44140625" customWidth="1"/>
    <col min="14594" max="14594" width="3" customWidth="1"/>
    <col min="14595" max="14595" width="18.6640625" customWidth="1"/>
    <col min="14596" max="14596" width="22.6640625" customWidth="1"/>
    <col min="14597" max="14597" width="19.6640625" customWidth="1"/>
    <col min="14598" max="14599" width="8.33203125" customWidth="1"/>
    <col min="14600" max="14600" width="15.44140625" customWidth="1"/>
    <col min="14601" max="14601" width="12.33203125" customWidth="1"/>
    <col min="14602" max="14602" width="13.88671875" customWidth="1"/>
    <col min="14603" max="14603" width="11.5546875" customWidth="1"/>
    <col min="14604" max="14604" width="11.44140625" customWidth="1"/>
    <col min="14605" max="14605" width="11.33203125" customWidth="1"/>
    <col min="14606" max="14606" width="8.44140625" customWidth="1"/>
    <col min="14607" max="14607" width="8.6640625" customWidth="1"/>
    <col min="14608" max="14608" width="8.109375" customWidth="1"/>
    <col min="14609" max="14609" width="6.5546875" customWidth="1"/>
    <col min="14610" max="14612" width="3.6640625" customWidth="1"/>
    <col min="14613" max="14613" width="4.44140625" bestFit="1" customWidth="1"/>
    <col min="14849" max="14849" width="1.44140625" customWidth="1"/>
    <col min="14850" max="14850" width="3" customWidth="1"/>
    <col min="14851" max="14851" width="18.6640625" customWidth="1"/>
    <col min="14852" max="14852" width="22.6640625" customWidth="1"/>
    <col min="14853" max="14853" width="19.6640625" customWidth="1"/>
    <col min="14854" max="14855" width="8.33203125" customWidth="1"/>
    <col min="14856" max="14856" width="15.44140625" customWidth="1"/>
    <col min="14857" max="14857" width="12.33203125" customWidth="1"/>
    <col min="14858" max="14858" width="13.88671875" customWidth="1"/>
    <col min="14859" max="14859" width="11.5546875" customWidth="1"/>
    <col min="14860" max="14860" width="11.44140625" customWidth="1"/>
    <col min="14861" max="14861" width="11.33203125" customWidth="1"/>
    <col min="14862" max="14862" width="8.44140625" customWidth="1"/>
    <col min="14863" max="14863" width="8.6640625" customWidth="1"/>
    <col min="14864" max="14864" width="8.109375" customWidth="1"/>
    <col min="14865" max="14865" width="6.5546875" customWidth="1"/>
    <col min="14866" max="14868" width="3.6640625" customWidth="1"/>
    <col min="14869" max="14869" width="4.44140625" bestFit="1" customWidth="1"/>
    <col min="15105" max="15105" width="1.44140625" customWidth="1"/>
    <col min="15106" max="15106" width="3" customWidth="1"/>
    <col min="15107" max="15107" width="18.6640625" customWidth="1"/>
    <col min="15108" max="15108" width="22.6640625" customWidth="1"/>
    <col min="15109" max="15109" width="19.6640625" customWidth="1"/>
    <col min="15110" max="15111" width="8.33203125" customWidth="1"/>
    <col min="15112" max="15112" width="15.44140625" customWidth="1"/>
    <col min="15113" max="15113" width="12.33203125" customWidth="1"/>
    <col min="15114" max="15114" width="13.88671875" customWidth="1"/>
    <col min="15115" max="15115" width="11.5546875" customWidth="1"/>
    <col min="15116" max="15116" width="11.44140625" customWidth="1"/>
    <col min="15117" max="15117" width="11.33203125" customWidth="1"/>
    <col min="15118" max="15118" width="8.44140625" customWidth="1"/>
    <col min="15119" max="15119" width="8.6640625" customWidth="1"/>
    <col min="15120" max="15120" width="8.109375" customWidth="1"/>
    <col min="15121" max="15121" width="6.5546875" customWidth="1"/>
    <col min="15122" max="15124" width="3.6640625" customWidth="1"/>
    <col min="15125" max="15125" width="4.44140625" bestFit="1" customWidth="1"/>
    <col min="15361" max="15361" width="1.44140625" customWidth="1"/>
    <col min="15362" max="15362" width="3" customWidth="1"/>
    <col min="15363" max="15363" width="18.6640625" customWidth="1"/>
    <col min="15364" max="15364" width="22.6640625" customWidth="1"/>
    <col min="15365" max="15365" width="19.6640625" customWidth="1"/>
    <col min="15366" max="15367" width="8.33203125" customWidth="1"/>
    <col min="15368" max="15368" width="15.44140625" customWidth="1"/>
    <col min="15369" max="15369" width="12.33203125" customWidth="1"/>
    <col min="15370" max="15370" width="13.88671875" customWidth="1"/>
    <col min="15371" max="15371" width="11.5546875" customWidth="1"/>
    <col min="15372" max="15372" width="11.44140625" customWidth="1"/>
    <col min="15373" max="15373" width="11.33203125" customWidth="1"/>
    <col min="15374" max="15374" width="8.44140625" customWidth="1"/>
    <col min="15375" max="15375" width="8.6640625" customWidth="1"/>
    <col min="15376" max="15376" width="8.109375" customWidth="1"/>
    <col min="15377" max="15377" width="6.5546875" customWidth="1"/>
    <col min="15378" max="15380" width="3.6640625" customWidth="1"/>
    <col min="15381" max="15381" width="4.44140625" bestFit="1" customWidth="1"/>
    <col min="15617" max="15617" width="1.44140625" customWidth="1"/>
    <col min="15618" max="15618" width="3" customWidth="1"/>
    <col min="15619" max="15619" width="18.6640625" customWidth="1"/>
    <col min="15620" max="15620" width="22.6640625" customWidth="1"/>
    <col min="15621" max="15621" width="19.6640625" customWidth="1"/>
    <col min="15622" max="15623" width="8.33203125" customWidth="1"/>
    <col min="15624" max="15624" width="15.44140625" customWidth="1"/>
    <col min="15625" max="15625" width="12.33203125" customWidth="1"/>
    <col min="15626" max="15626" width="13.88671875" customWidth="1"/>
    <col min="15627" max="15627" width="11.5546875" customWidth="1"/>
    <col min="15628" max="15628" width="11.44140625" customWidth="1"/>
    <col min="15629" max="15629" width="11.33203125" customWidth="1"/>
    <col min="15630" max="15630" width="8.44140625" customWidth="1"/>
    <col min="15631" max="15631" width="8.6640625" customWidth="1"/>
    <col min="15632" max="15632" width="8.109375" customWidth="1"/>
    <col min="15633" max="15633" width="6.5546875" customWidth="1"/>
    <col min="15634" max="15636" width="3.6640625" customWidth="1"/>
    <col min="15637" max="15637" width="4.44140625" bestFit="1" customWidth="1"/>
    <col min="15873" max="15873" width="1.44140625" customWidth="1"/>
    <col min="15874" max="15874" width="3" customWidth="1"/>
    <col min="15875" max="15875" width="18.6640625" customWidth="1"/>
    <col min="15876" max="15876" width="22.6640625" customWidth="1"/>
    <col min="15877" max="15877" width="19.6640625" customWidth="1"/>
    <col min="15878" max="15879" width="8.33203125" customWidth="1"/>
    <col min="15880" max="15880" width="15.44140625" customWidth="1"/>
    <col min="15881" max="15881" width="12.33203125" customWidth="1"/>
    <col min="15882" max="15882" width="13.88671875" customWidth="1"/>
    <col min="15883" max="15883" width="11.5546875" customWidth="1"/>
    <col min="15884" max="15884" width="11.44140625" customWidth="1"/>
    <col min="15885" max="15885" width="11.33203125" customWidth="1"/>
    <col min="15886" max="15886" width="8.44140625" customWidth="1"/>
    <col min="15887" max="15887" width="8.6640625" customWidth="1"/>
    <col min="15888" max="15888" width="8.109375" customWidth="1"/>
    <col min="15889" max="15889" width="6.5546875" customWidth="1"/>
    <col min="15890" max="15892" width="3.6640625" customWidth="1"/>
    <col min="15893" max="15893" width="4.44140625" bestFit="1" customWidth="1"/>
    <col min="16129" max="16129" width="1.44140625" customWidth="1"/>
    <col min="16130" max="16130" width="3" customWidth="1"/>
    <col min="16131" max="16131" width="18.6640625" customWidth="1"/>
    <col min="16132" max="16132" width="22.6640625" customWidth="1"/>
    <col min="16133" max="16133" width="19.6640625" customWidth="1"/>
    <col min="16134" max="16135" width="8.33203125" customWidth="1"/>
    <col min="16136" max="16136" width="15.44140625" customWidth="1"/>
    <col min="16137" max="16137" width="12.33203125" customWidth="1"/>
    <col min="16138" max="16138" width="13.88671875" customWidth="1"/>
    <col min="16139" max="16139" width="11.5546875" customWidth="1"/>
    <col min="16140" max="16140" width="11.44140625" customWidth="1"/>
    <col min="16141" max="16141" width="11.33203125" customWidth="1"/>
    <col min="16142" max="16142" width="8.44140625" customWidth="1"/>
    <col min="16143" max="16143" width="8.6640625" customWidth="1"/>
    <col min="16144" max="16144" width="8.109375" customWidth="1"/>
    <col min="16145" max="16145" width="6.5546875" customWidth="1"/>
    <col min="16146" max="16148" width="3.6640625" customWidth="1"/>
    <col min="16149" max="16149" width="4.44140625" bestFit="1" customWidth="1"/>
  </cols>
  <sheetData>
    <row r="1" spans="1:23" ht="36" customHeight="1" x14ac:dyDescent="0.3">
      <c r="B1" s="198"/>
      <c r="C1" s="198"/>
      <c r="D1" s="198"/>
    </row>
    <row r="2" spans="1:23" ht="31.95" customHeight="1" x14ac:dyDescent="0.3">
      <c r="A2" s="22"/>
      <c r="B2" s="37" t="s">
        <v>0</v>
      </c>
      <c r="C2" s="197" t="s">
        <v>74</v>
      </c>
      <c r="D2" s="197"/>
      <c r="E2" s="197"/>
      <c r="F2" s="197"/>
      <c r="G2" s="197"/>
      <c r="H2" s="197"/>
      <c r="I2" s="197"/>
      <c r="J2" s="197"/>
      <c r="K2" s="197"/>
      <c r="L2" s="197"/>
      <c r="M2" s="197"/>
      <c r="N2" s="197"/>
      <c r="O2" s="197"/>
      <c r="P2" s="197"/>
      <c r="Q2" s="197"/>
      <c r="R2" s="197"/>
      <c r="S2" s="197"/>
      <c r="T2" s="197"/>
      <c r="U2" s="197"/>
      <c r="V2" s="14"/>
      <c r="W2" s="14"/>
    </row>
    <row r="3" spans="1:23" ht="14.4" x14ac:dyDescent="0.3">
      <c r="A3" s="14"/>
      <c r="B3" s="18"/>
      <c r="C3" s="199" t="s">
        <v>75</v>
      </c>
      <c r="D3" s="199"/>
      <c r="E3" s="199"/>
      <c r="F3" s="199"/>
      <c r="G3" s="199"/>
      <c r="H3" s="199"/>
      <c r="I3" s="199"/>
      <c r="J3" s="199"/>
      <c r="K3" s="199"/>
      <c r="L3" s="199"/>
      <c r="M3" s="199"/>
      <c r="N3" s="200"/>
      <c r="O3"/>
      <c r="P3"/>
      <c r="Q3"/>
      <c r="R3"/>
      <c r="S3"/>
      <c r="T3"/>
      <c r="U3"/>
      <c r="V3" s="14"/>
      <c r="W3" s="14"/>
    </row>
    <row r="4" spans="1:23" ht="30" customHeight="1" x14ac:dyDescent="0.3">
      <c r="A4" s="75"/>
      <c r="B4" s="143" t="s">
        <v>4</v>
      </c>
      <c r="C4" s="144" t="s">
        <v>5</v>
      </c>
      <c r="D4" s="144"/>
      <c r="E4" s="144"/>
      <c r="F4" s="144"/>
      <c r="G4" s="144"/>
      <c r="H4" s="144"/>
      <c r="I4" s="31"/>
      <c r="J4" s="31"/>
      <c r="K4" s="31"/>
      <c r="L4" s="31"/>
      <c r="M4" s="31"/>
      <c r="N4" s="31"/>
      <c r="O4" s="31"/>
      <c r="P4" s="31"/>
      <c r="Q4" s="31"/>
      <c r="R4" s="31"/>
      <c r="S4" s="31"/>
      <c r="T4" s="31"/>
      <c r="U4" s="31"/>
      <c r="V4" s="14"/>
      <c r="W4" s="14"/>
    </row>
    <row r="5" spans="1:23" ht="14.4" x14ac:dyDescent="0.3">
      <c r="A5" s="75"/>
      <c r="B5" s="143"/>
      <c r="C5" s="144" t="s">
        <v>10</v>
      </c>
      <c r="D5" s="144" t="s">
        <v>76</v>
      </c>
      <c r="E5" s="195" t="s">
        <v>66</v>
      </c>
      <c r="F5" s="195" t="s">
        <v>99</v>
      </c>
      <c r="G5" s="195" t="s">
        <v>120</v>
      </c>
      <c r="H5" s="201" t="s">
        <v>77</v>
      </c>
      <c r="I5" s="144" t="s">
        <v>78</v>
      </c>
      <c r="J5" s="209" t="s">
        <v>79</v>
      </c>
      <c r="K5" s="209" t="s">
        <v>53</v>
      </c>
      <c r="L5" s="144" t="s">
        <v>52</v>
      </c>
      <c r="M5" s="209" t="s">
        <v>80</v>
      </c>
      <c r="N5" s="144" t="s">
        <v>81</v>
      </c>
      <c r="O5" s="144"/>
      <c r="P5" s="144" t="s">
        <v>82</v>
      </c>
      <c r="Q5" s="144"/>
      <c r="R5" s="144" t="s">
        <v>83</v>
      </c>
      <c r="S5" s="144"/>
      <c r="T5" s="144"/>
      <c r="U5" s="144"/>
      <c r="V5" s="14"/>
      <c r="W5" s="14"/>
    </row>
    <row r="6" spans="1:23" ht="78" customHeight="1" x14ac:dyDescent="0.3">
      <c r="A6" s="75"/>
      <c r="B6" s="143"/>
      <c r="C6" s="144"/>
      <c r="D6" s="144"/>
      <c r="E6" s="196"/>
      <c r="F6" s="196"/>
      <c r="G6" s="196"/>
      <c r="H6" s="201"/>
      <c r="I6" s="144"/>
      <c r="J6" s="209"/>
      <c r="K6" s="209"/>
      <c r="L6" s="144"/>
      <c r="M6" s="209"/>
      <c r="N6" s="144"/>
      <c r="O6" s="144"/>
      <c r="P6" s="144"/>
      <c r="Q6" s="144"/>
      <c r="R6" s="144"/>
      <c r="S6" s="144"/>
      <c r="T6" s="144"/>
      <c r="U6" s="144"/>
      <c r="V6" s="14"/>
      <c r="W6" s="14"/>
    </row>
    <row r="7" spans="1:23" ht="52.05" customHeight="1" x14ac:dyDescent="0.3">
      <c r="A7" s="75"/>
      <c r="B7" s="117">
        <f>ROW()-6</f>
        <v>1</v>
      </c>
      <c r="C7" s="27">
        <v>123456789</v>
      </c>
      <c r="D7" s="27" t="s">
        <v>84</v>
      </c>
      <c r="E7" s="27" t="s">
        <v>22</v>
      </c>
      <c r="F7" s="27">
        <v>2026</v>
      </c>
      <c r="G7" s="27" t="s">
        <v>56</v>
      </c>
      <c r="H7" s="88">
        <v>13558</v>
      </c>
      <c r="I7" s="112">
        <f>IF(AND(INDEX($F:$F,ROW())="",INDEX($G:$G,ROW())=""),0,IF(OR(INDEX($F:$F,ROW())="",INDEX($G:$G,ROW())=""),NA(),IF(SUMIFS(Katsayılar!$D$8:$D$59,Katsayılar!$B$8:$B$59,INDEX($F:$F,ROW()),Katsayılar!$C$8:$C$59,IF(IF(ISNUMBER(INDEX($G:$G,ROW())),MATCH(INDEX($G:$G,ROW()),AyNumaralari,0),MATCH(TRIM(INDEX($G:$G,ROW())),AySecenekleri,0))&lt;=6,"Ocak","Temmuz"))&gt;0,SUMIFS(Katsayılar!$D$8:$D$59,Katsayılar!$B$8:$B$59,INDEX($F:$F,ROW()),Katsayılar!$C$8:$C$59,IF(IF(ISNUMBER(INDEX($G:$G,ROW())),MATCH(INDEX($G:$G,ROW()),AyNumaralari,0),MATCH(TRIM(INDEX($G:$G,ROW())),AySecenekleri,0))&lt;=6,"Ocak","Temmuz")),NA())))</f>
        <v>1.3878710000000001</v>
      </c>
      <c r="J7" s="89">
        <f>SUM(H7*I7)</f>
        <v>18816.755018</v>
      </c>
      <c r="K7" s="90"/>
      <c r="L7" s="91">
        <f>J7*0.00759</f>
        <v>142.81917058662</v>
      </c>
      <c r="M7" s="91">
        <f>K7+L7</f>
        <v>142.81917058662</v>
      </c>
      <c r="N7" s="202">
        <f>SUM(J7-M7)</f>
        <v>18673.935847413381</v>
      </c>
      <c r="O7" s="202"/>
      <c r="P7" s="132"/>
      <c r="Q7" s="132"/>
      <c r="R7" s="132"/>
      <c r="S7" s="132"/>
      <c r="T7" s="132"/>
      <c r="U7" s="132"/>
      <c r="V7" s="14"/>
      <c r="W7" s="14"/>
    </row>
    <row r="8" spans="1:23" ht="52.05" customHeight="1" x14ac:dyDescent="0.3">
      <c r="A8" s="75"/>
      <c r="B8" s="117">
        <f>ROW()-6</f>
        <v>2</v>
      </c>
      <c r="C8" s="27"/>
      <c r="D8" s="27"/>
      <c r="E8" s="27"/>
      <c r="F8" s="27"/>
      <c r="G8" s="27"/>
      <c r="H8" s="88"/>
      <c r="I8" s="112">
        <f>IF(AND(INDEX($F:$F,ROW())="",INDEX($G:$G,ROW())=""),0,IF(OR(INDEX($F:$F,ROW())="",INDEX($G:$G,ROW())=""),NA(),IF(SUMIFS(Katsayılar!$D$8:$D$59,Katsayılar!$B$8:$B$59,INDEX($F:$F,ROW()),Katsayılar!$C$8:$C$59,IF(IF(ISNUMBER(INDEX($G:$G,ROW())),MATCH(INDEX($G:$G,ROW()),AyNumaralari,0),MATCH(TRIM(INDEX($G:$G,ROW())),AySecenekleri,0))&lt;=6,"Ocak","Temmuz"))&gt;0,SUMIFS(Katsayılar!$D$8:$D$59,Katsayılar!$B$8:$B$59,INDEX($F:$F,ROW()),Katsayılar!$C$8:$C$59,IF(IF(ISNUMBER(INDEX($G:$G,ROW())),MATCH(INDEX($G:$G,ROW()),AyNumaralari,0),MATCH(TRIM(INDEX($G:$G,ROW())),AySecenekleri,0))&lt;=6,"Ocak","Temmuz")),NA())))</f>
        <v>0</v>
      </c>
      <c r="J8" s="89">
        <f>SUM(H8*I8)</f>
        <v>0</v>
      </c>
      <c r="K8" s="90"/>
      <c r="L8" s="91">
        <f>J8*0.00759</f>
        <v>0</v>
      </c>
      <c r="M8" s="91">
        <f>K8+L8</f>
        <v>0</v>
      </c>
      <c r="N8" s="202">
        <f>SUM(J8-M8)</f>
        <v>0</v>
      </c>
      <c r="O8" s="202"/>
      <c r="P8" s="132"/>
      <c r="Q8" s="132"/>
      <c r="R8" s="132"/>
      <c r="S8" s="132"/>
      <c r="T8" s="132"/>
      <c r="U8" s="132"/>
      <c r="V8" s="14"/>
      <c r="W8" s="14"/>
    </row>
    <row r="9" spans="1:23" ht="52.05" customHeight="1" x14ac:dyDescent="0.3">
      <c r="A9" s="75"/>
      <c r="B9" s="117">
        <f>ROW()-6</f>
        <v>3</v>
      </c>
      <c r="C9" s="27"/>
      <c r="D9" s="27"/>
      <c r="E9" s="27"/>
      <c r="F9" s="27"/>
      <c r="G9" s="27"/>
      <c r="H9" s="88"/>
      <c r="I9" s="112">
        <f>IF(AND(INDEX($F:$F,ROW())="",INDEX($G:$G,ROW())=""),0,IF(OR(INDEX($F:$F,ROW())="",INDEX($G:$G,ROW())=""),NA(),IF(SUMIFS(Katsayılar!$D$8:$D$59,Katsayılar!$B$8:$B$59,INDEX($F:$F,ROW()),Katsayılar!$C$8:$C$59,IF(IF(ISNUMBER(INDEX($G:$G,ROW())),MATCH(INDEX($G:$G,ROW()),AyNumaralari,0),MATCH(TRIM(INDEX($G:$G,ROW())),AySecenekleri,0))&lt;=6,"Ocak","Temmuz"))&gt;0,SUMIFS(Katsayılar!$D$8:$D$59,Katsayılar!$B$8:$B$59,INDEX($F:$F,ROW()),Katsayılar!$C$8:$C$59,IF(IF(ISNUMBER(INDEX($G:$G,ROW())),MATCH(INDEX($G:$G,ROW()),AyNumaralari,0),MATCH(TRIM(INDEX($G:$G,ROW())),AySecenekleri,0))&lt;=6,"Ocak","Temmuz")),NA())))</f>
        <v>0</v>
      </c>
      <c r="J9" s="89">
        <f>SUM(H9*I9)</f>
        <v>0</v>
      </c>
      <c r="K9" s="90"/>
      <c r="L9" s="91">
        <f>J9*0.00759</f>
        <v>0</v>
      </c>
      <c r="M9" s="91">
        <f>K9+L9</f>
        <v>0</v>
      </c>
      <c r="N9" s="202">
        <f>SUM(J9-M9)</f>
        <v>0</v>
      </c>
      <c r="O9" s="202"/>
      <c r="P9" s="132"/>
      <c r="Q9" s="132"/>
      <c r="R9" s="132"/>
      <c r="S9" s="132"/>
      <c r="T9" s="132"/>
      <c r="U9" s="132"/>
      <c r="V9" s="14"/>
      <c r="W9" s="14"/>
    </row>
    <row r="10" spans="1:23" ht="52.05" customHeight="1" x14ac:dyDescent="0.3">
      <c r="A10" s="75"/>
      <c r="B10" s="117">
        <f>ROW()-6</f>
        <v>4</v>
      </c>
      <c r="C10" s="27"/>
      <c r="D10" s="27"/>
      <c r="E10" s="27"/>
      <c r="F10" s="27"/>
      <c r="G10" s="27"/>
      <c r="H10" s="88"/>
      <c r="I10" s="112">
        <f>IF(AND(INDEX($F:$F,ROW())="",INDEX($G:$G,ROW())=""),0,IF(OR(INDEX($F:$F,ROW())="",INDEX($G:$G,ROW())=""),NA(),IF(SUMIFS(Katsayılar!$D$8:$D$59,Katsayılar!$B$8:$B$59,INDEX($F:$F,ROW()),Katsayılar!$C$8:$C$59,IF(IF(ISNUMBER(INDEX($G:$G,ROW())),MATCH(INDEX($G:$G,ROW()),AyNumaralari,0),MATCH(TRIM(INDEX($G:$G,ROW())),AySecenekleri,0))&lt;=6,"Ocak","Temmuz"))&gt;0,SUMIFS(Katsayılar!$D$8:$D$59,Katsayılar!$B$8:$B$59,INDEX($F:$F,ROW()),Katsayılar!$C$8:$C$59,IF(IF(ISNUMBER(INDEX($G:$G,ROW())),MATCH(INDEX($G:$G,ROW()),AyNumaralari,0),MATCH(TRIM(INDEX($G:$G,ROW())),AySecenekleri,0))&lt;=6,"Ocak","Temmuz")),NA())))</f>
        <v>0</v>
      </c>
      <c r="J10" s="89">
        <f>SUM(H10*I10)</f>
        <v>0</v>
      </c>
      <c r="K10" s="90"/>
      <c r="L10" s="91">
        <f>J10*0.00759</f>
        <v>0</v>
      </c>
      <c r="M10" s="91">
        <f>K10+L10</f>
        <v>0</v>
      </c>
      <c r="N10" s="202">
        <f>SUM(J10-M10)</f>
        <v>0</v>
      </c>
      <c r="O10" s="202"/>
      <c r="P10" s="132"/>
      <c r="Q10" s="132"/>
      <c r="R10" s="132"/>
      <c r="S10" s="132"/>
      <c r="T10" s="132"/>
      <c r="U10" s="132"/>
      <c r="V10" s="14"/>
      <c r="W10" s="14"/>
    </row>
    <row r="11" spans="1:23" ht="52.05" customHeight="1" x14ac:dyDescent="0.3">
      <c r="A11" s="75"/>
      <c r="B11" s="29"/>
      <c r="C11" s="132"/>
      <c r="D11" s="132"/>
      <c r="E11" s="132"/>
      <c r="F11" s="132"/>
      <c r="G11" s="132"/>
      <c r="H11" s="29"/>
      <c r="I11" s="29"/>
      <c r="J11" s="89">
        <f>SUM(J7:J10)</f>
        <v>18816.755018</v>
      </c>
      <c r="K11" s="90"/>
      <c r="L11" s="91">
        <f>SUM(L7:L10)</f>
        <v>142.81917058662</v>
      </c>
      <c r="M11" s="91">
        <f>SUM(M7:M10)</f>
        <v>142.81917058662</v>
      </c>
      <c r="N11" s="202">
        <f>SUM(N7:N10)</f>
        <v>18673.935847413381</v>
      </c>
      <c r="O11" s="202"/>
      <c r="P11" s="132"/>
      <c r="Q11" s="132"/>
      <c r="R11" s="132"/>
      <c r="S11" s="132"/>
      <c r="T11" s="132"/>
      <c r="U11" s="132"/>
      <c r="V11" s="14"/>
      <c r="W11" s="14"/>
    </row>
    <row r="12" spans="1:23" ht="42" customHeight="1" x14ac:dyDescent="0.3">
      <c r="A12" s="75"/>
      <c r="B12" s="206" t="s">
        <v>133</v>
      </c>
      <c r="C12" s="207"/>
      <c r="D12" s="207"/>
      <c r="E12" s="207"/>
      <c r="F12" s="207"/>
      <c r="G12" s="207"/>
      <c r="H12" s="207"/>
      <c r="I12" s="207"/>
      <c r="J12" s="207"/>
      <c r="K12" s="207"/>
      <c r="L12" s="207"/>
      <c r="M12" s="207"/>
      <c r="N12" s="207"/>
      <c r="O12" s="207"/>
      <c r="P12" s="207"/>
      <c r="Q12" s="207"/>
      <c r="R12" s="207"/>
      <c r="S12" s="207"/>
      <c r="T12" s="207"/>
      <c r="U12" s="208"/>
      <c r="V12" s="14"/>
      <c r="W12" s="14"/>
    </row>
    <row r="13" spans="1:23" ht="14.4" x14ac:dyDescent="0.3">
      <c r="A13" s="75"/>
      <c r="B13" s="204"/>
      <c r="C13" s="205"/>
      <c r="D13" s="205"/>
      <c r="E13" s="205"/>
      <c r="F13" s="205"/>
      <c r="G13" s="205"/>
      <c r="H13" s="205"/>
      <c r="I13" s="205"/>
      <c r="J13" s="205"/>
      <c r="K13" s="205"/>
      <c r="L13" s="205"/>
      <c r="M13" s="205"/>
      <c r="N13" s="205"/>
      <c r="O13" s="205"/>
      <c r="P13" s="205"/>
      <c r="Q13" s="205"/>
      <c r="R13" s="205"/>
      <c r="S13" s="205"/>
      <c r="T13" s="205"/>
      <c r="U13" s="92"/>
      <c r="V13" s="14"/>
      <c r="W13" s="14"/>
    </row>
    <row r="14" spans="1:23" ht="14.4" x14ac:dyDescent="0.3">
      <c r="A14" s="75"/>
      <c r="B14" s="76"/>
      <c r="C14" s="21"/>
      <c r="D14" s="21"/>
      <c r="E14" s="21"/>
      <c r="F14" s="21"/>
      <c r="G14" s="21"/>
      <c r="H14" s="21"/>
      <c r="I14" s="21"/>
      <c r="J14" s="21"/>
      <c r="K14" s="21"/>
      <c r="L14" s="14"/>
      <c r="M14" s="14"/>
      <c r="N14" s="14"/>
      <c r="O14" s="14"/>
      <c r="P14" s="14"/>
      <c r="Q14" s="14"/>
      <c r="R14" s="14"/>
      <c r="S14" s="14"/>
      <c r="T14" s="14"/>
      <c r="U14" s="75"/>
      <c r="V14" s="14"/>
      <c r="W14" s="14"/>
    </row>
    <row r="15" spans="1:23" ht="14.4" x14ac:dyDescent="0.3">
      <c r="A15" s="75"/>
      <c r="B15" s="76"/>
      <c r="C15" s="21"/>
      <c r="D15" s="21"/>
      <c r="E15" s="21"/>
      <c r="F15" s="21"/>
      <c r="G15" s="21"/>
      <c r="H15" s="21"/>
      <c r="I15" s="21"/>
      <c r="J15" s="21"/>
      <c r="K15" s="21"/>
      <c r="L15" s="14"/>
      <c r="M15" s="14"/>
      <c r="N15" s="14"/>
      <c r="O15" s="14"/>
      <c r="P15" s="14"/>
      <c r="Q15" s="14"/>
      <c r="R15" s="14"/>
      <c r="S15" s="14"/>
      <c r="T15" s="14"/>
      <c r="U15" s="75"/>
      <c r="V15" s="14"/>
      <c r="W15" s="14"/>
    </row>
    <row r="16" spans="1:23" ht="14.4" x14ac:dyDescent="0.3">
      <c r="A16" s="75"/>
      <c r="B16" s="77"/>
      <c r="C16" s="14"/>
      <c r="D16" s="14"/>
      <c r="E16" s="14"/>
      <c r="F16" s="158" t="s">
        <v>29</v>
      </c>
      <c r="G16" s="158"/>
      <c r="H16" s="158"/>
      <c r="I16" s="14"/>
      <c r="J16" s="14"/>
      <c r="K16" s="14"/>
      <c r="L16" s="14"/>
      <c r="M16" s="14"/>
      <c r="N16" s="158" t="s">
        <v>65</v>
      </c>
      <c r="O16" s="158"/>
      <c r="P16" s="158"/>
      <c r="Q16" s="14"/>
      <c r="R16" s="14"/>
      <c r="S16" s="14"/>
      <c r="T16" s="14"/>
      <c r="U16" s="75"/>
      <c r="V16" s="14"/>
      <c r="W16" s="14"/>
    </row>
    <row r="17" spans="1:23" ht="14.4" x14ac:dyDescent="0.3">
      <c r="A17" s="75"/>
      <c r="B17" s="78"/>
      <c r="C17" s="14"/>
      <c r="D17" s="203" t="s">
        <v>85</v>
      </c>
      <c r="E17" s="203"/>
      <c r="F17" s="80"/>
      <c r="G17" s="80"/>
      <c r="H17" s="203"/>
      <c r="I17" s="203"/>
      <c r="J17" s="81"/>
      <c r="K17" s="81"/>
      <c r="L17" s="203" t="s">
        <v>85</v>
      </c>
      <c r="M17" s="203"/>
      <c r="N17" s="81"/>
      <c r="O17" s="81"/>
      <c r="P17" s="81"/>
      <c r="Q17" s="81"/>
      <c r="R17" s="14"/>
      <c r="S17" s="14"/>
      <c r="T17" s="14"/>
      <c r="U17" s="75"/>
      <c r="V17" s="14"/>
      <c r="W17" s="14"/>
    </row>
    <row r="18" spans="1:23" ht="14.4" x14ac:dyDescent="0.3">
      <c r="A18" s="75"/>
      <c r="B18" s="78"/>
      <c r="C18" s="14"/>
      <c r="D18" s="18"/>
      <c r="E18" s="79" t="s">
        <v>86</v>
      </c>
      <c r="F18" s="80"/>
      <c r="G18" s="80"/>
      <c r="H18" s="18"/>
      <c r="I18" s="79"/>
      <c r="J18" s="81"/>
      <c r="K18" s="81"/>
      <c r="L18" s="18"/>
      <c r="M18" s="79" t="s">
        <v>86</v>
      </c>
      <c r="N18" s="81"/>
      <c r="O18" s="81"/>
      <c r="P18" s="81"/>
      <c r="Q18" s="81"/>
      <c r="R18" s="14"/>
      <c r="S18" s="14"/>
      <c r="T18" s="14"/>
      <c r="U18" s="75"/>
      <c r="V18" s="14"/>
      <c r="W18" s="14"/>
    </row>
    <row r="19" spans="1:23" ht="14.4" x14ac:dyDescent="0.3">
      <c r="A19" s="75"/>
      <c r="B19" s="78"/>
      <c r="C19" s="14"/>
      <c r="D19" s="18"/>
      <c r="E19" s="79" t="s">
        <v>87</v>
      </c>
      <c r="F19" s="80"/>
      <c r="G19" s="80"/>
      <c r="H19" s="18"/>
      <c r="I19" s="79"/>
      <c r="J19" s="81"/>
      <c r="K19" s="81"/>
      <c r="L19" s="18"/>
      <c r="M19" s="79" t="s">
        <v>87</v>
      </c>
      <c r="N19" s="81"/>
      <c r="O19" s="81"/>
      <c r="P19" s="81"/>
      <c r="Q19" s="81"/>
      <c r="R19" s="14"/>
      <c r="S19" s="14"/>
      <c r="T19" s="14"/>
      <c r="U19" s="75"/>
      <c r="V19" s="14"/>
      <c r="W19" s="14"/>
    </row>
    <row r="20" spans="1:23" ht="14.4" x14ac:dyDescent="0.3">
      <c r="A20" s="75"/>
      <c r="B20" s="78"/>
      <c r="C20" s="146"/>
      <c r="D20" s="146"/>
      <c r="E20" s="146"/>
      <c r="F20" s="146"/>
      <c r="G20" s="146"/>
      <c r="H20" s="146"/>
      <c r="I20" s="146"/>
      <c r="J20" s="146"/>
      <c r="K20" s="146"/>
      <c r="L20" s="18"/>
      <c r="M20" s="82"/>
      <c r="N20" s="14"/>
      <c r="O20" s="14"/>
      <c r="P20" s="14"/>
      <c r="Q20" s="14"/>
      <c r="R20" s="14"/>
      <c r="S20" s="14"/>
      <c r="T20" s="14"/>
      <c r="U20" s="75"/>
      <c r="V20" s="14"/>
      <c r="W20" s="14"/>
    </row>
    <row r="21" spans="1:23" ht="14.4" x14ac:dyDescent="0.3">
      <c r="A21" s="75"/>
      <c r="B21" s="83"/>
      <c r="C21" s="84"/>
      <c r="D21" s="84"/>
      <c r="E21" s="84"/>
      <c r="F21" s="85"/>
      <c r="G21" s="85"/>
      <c r="H21" s="86"/>
      <c r="I21" s="87"/>
      <c r="J21" s="87"/>
      <c r="K21" s="87"/>
      <c r="L21" s="86"/>
      <c r="M21" s="87"/>
      <c r="N21" s="84"/>
      <c r="O21" s="84"/>
      <c r="P21" s="84"/>
      <c r="Q21" s="84"/>
      <c r="R21" s="84"/>
      <c r="S21" s="84"/>
      <c r="T21" s="84"/>
      <c r="U21" s="74"/>
      <c r="V21" s="14"/>
      <c r="W21" s="14"/>
    </row>
    <row r="22" spans="1:23" ht="14.4" x14ac:dyDescent="0.3">
      <c r="A22" s="14"/>
      <c r="B22" s="18"/>
      <c r="C22" s="14"/>
      <c r="D22" s="14"/>
      <c r="E22" s="14"/>
      <c r="F22" s="80"/>
      <c r="G22" s="80"/>
      <c r="H22" s="18"/>
      <c r="I22" s="82"/>
      <c r="J22" s="82"/>
      <c r="K22" s="82"/>
      <c r="L22" s="18"/>
      <c r="M22" s="82"/>
      <c r="N22" s="14"/>
      <c r="O22" s="14"/>
      <c r="P22" s="14"/>
      <c r="Q22" s="14"/>
      <c r="R22" s="14"/>
      <c r="S22" s="14"/>
      <c r="T22" s="14"/>
      <c r="U22" s="14"/>
      <c r="V22" s="14"/>
      <c r="W22" s="14"/>
    </row>
    <row r="23" spans="1:23" ht="14.4" x14ac:dyDescent="0.3">
      <c r="A23" s="14"/>
      <c r="B23" s="18"/>
      <c r="C23" s="14"/>
      <c r="D23" s="14"/>
      <c r="E23" s="14"/>
      <c r="F23" s="80"/>
      <c r="G23" s="80"/>
      <c r="H23" s="18"/>
      <c r="I23" s="82"/>
      <c r="J23" s="82"/>
      <c r="K23" s="82"/>
      <c r="L23" s="18"/>
      <c r="M23" s="82"/>
      <c r="N23" s="14"/>
      <c r="O23" s="14"/>
      <c r="P23" s="14"/>
      <c r="Q23" s="14"/>
      <c r="R23" s="14"/>
      <c r="S23" s="14"/>
      <c r="T23" s="14"/>
      <c r="U23" s="14"/>
      <c r="V23" s="14"/>
      <c r="W23" s="14"/>
    </row>
    <row r="24" spans="1:23" ht="14.4" x14ac:dyDescent="0.3">
      <c r="A24" s="14"/>
      <c r="B24" s="18"/>
      <c r="C24" s="14"/>
      <c r="D24" s="14"/>
      <c r="E24" s="14"/>
      <c r="F24" s="80"/>
      <c r="G24" s="80"/>
      <c r="H24" s="18"/>
      <c r="I24" s="82"/>
      <c r="J24" s="82"/>
      <c r="K24" s="82"/>
      <c r="L24" s="18"/>
      <c r="M24" s="82"/>
      <c r="N24" s="14"/>
      <c r="O24" s="14"/>
      <c r="P24" s="14"/>
      <c r="Q24" s="14"/>
      <c r="R24" s="14"/>
      <c r="S24" s="14"/>
      <c r="T24" s="14"/>
      <c r="U24" s="14"/>
      <c r="V24" s="14"/>
      <c r="W24" s="14"/>
    </row>
    <row r="25" spans="1:23" ht="14.4" x14ac:dyDescent="0.3">
      <c r="A25" s="14"/>
      <c r="B25" s="18"/>
      <c r="C25" s="14"/>
      <c r="D25" s="14"/>
      <c r="E25" s="14"/>
      <c r="F25" s="80"/>
      <c r="G25" s="80"/>
      <c r="H25" s="18"/>
      <c r="I25" s="82"/>
      <c r="J25" s="82"/>
      <c r="K25" s="82"/>
      <c r="L25" s="18"/>
      <c r="M25" s="82"/>
      <c r="N25" s="14"/>
      <c r="O25" s="14"/>
      <c r="P25" s="14"/>
      <c r="Q25" s="14"/>
      <c r="R25" s="14"/>
      <c r="S25" s="14"/>
      <c r="T25" s="14"/>
      <c r="U25" s="14"/>
      <c r="V25" s="14"/>
      <c r="W25" s="14"/>
    </row>
  </sheetData>
  <sheetProtection algorithmName="SHA-512" hashValue="q3q3quUjzOHqCR3gGO9aD2AAkSIHuSEYr265DQhN184UJYaj9PM22C5toLvxzVGm3CKmB5iPqLYp6kqxt20Udg==" saltValue="qBX/YPsMhZVi9LmAFU8MQA==" spinCount="100000" sheet="1" objects="1" scenarios="1" formatCells="0" formatColumns="0" formatRows="0"/>
  <mergeCells count="43">
    <mergeCell ref="B12:U12"/>
    <mergeCell ref="R5:U6"/>
    <mergeCell ref="N5:O6"/>
    <mergeCell ref="P5:Q6"/>
    <mergeCell ref="N7:O7"/>
    <mergeCell ref="P7:Q7"/>
    <mergeCell ref="R7:U7"/>
    <mergeCell ref="N8:O8"/>
    <mergeCell ref="P8:Q8"/>
    <mergeCell ref="R8:U8"/>
    <mergeCell ref="P10:Q10"/>
    <mergeCell ref="R10:U10"/>
    <mergeCell ref="I5:I6"/>
    <mergeCell ref="J5:J6"/>
    <mergeCell ref="K5:K6"/>
    <mergeCell ref="L5:L6"/>
    <mergeCell ref="P9:Q9"/>
    <mergeCell ref="R9:U9"/>
    <mergeCell ref="N10:O10"/>
    <mergeCell ref="P11:Q11"/>
    <mergeCell ref="R11:U11"/>
    <mergeCell ref="C20:K20"/>
    <mergeCell ref="F16:H16"/>
    <mergeCell ref="C11:G11"/>
    <mergeCell ref="C3:N3"/>
    <mergeCell ref="B4:B6"/>
    <mergeCell ref="C4:H4"/>
    <mergeCell ref="C5:C6"/>
    <mergeCell ref="D5:D6"/>
    <mergeCell ref="H5:H6"/>
    <mergeCell ref="N11:O11"/>
    <mergeCell ref="N16:P16"/>
    <mergeCell ref="D17:E17"/>
    <mergeCell ref="H17:I17"/>
    <mergeCell ref="L17:M17"/>
    <mergeCell ref="B13:T13"/>
    <mergeCell ref="N9:O9"/>
    <mergeCell ref="E5:E6"/>
    <mergeCell ref="F5:F6"/>
    <mergeCell ref="G5:G6"/>
    <mergeCell ref="C2:U2"/>
    <mergeCell ref="B1:D1"/>
    <mergeCell ref="M5:M6"/>
  </mergeCells>
  <dataValidations count="2">
    <dataValidation type="list" allowBlank="1" showInputMessage="1" showErrorMessage="1" sqref="F7:F10" xr:uid="{CA5357B9-650C-4C19-9BFC-C5BEE9F84BAD}">
      <formula1>YilSecenekleri</formula1>
    </dataValidation>
    <dataValidation type="list" allowBlank="1" showInputMessage="1" showErrorMessage="1" sqref="G7:G10" xr:uid="{77B38D85-4D81-4F25-9F71-60AA13838682}">
      <formula1>AySecenekleri</formula1>
    </dataValidation>
  </dataValidations>
  <printOptions horizontalCentered="1"/>
  <pageMargins left="0.25" right="0.25" top="0.22222222222222221" bottom="0.30555555555555558" header="0.3" footer="0.3"/>
  <pageSetup paperSize="9" scale="69" fitToHeight="0" orientation="landscape"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21203-37B7-4D02-B1E2-72137866AA27}">
  <sheetPr codeName="Sayfa9">
    <tabColor rgb="FF315B7E"/>
    <pageSetUpPr fitToPage="1"/>
  </sheetPr>
  <dimension ref="B1:P83"/>
  <sheetViews>
    <sheetView showGridLines="0" zoomScale="85" zoomScaleNormal="85" workbookViewId="0">
      <pane ySplit="7" topLeftCell="A8" activePane="bottomLeft" state="frozenSplit"/>
      <selection pane="bottomLeft"/>
    </sheetView>
  </sheetViews>
  <sheetFormatPr defaultRowHeight="14.4" x14ac:dyDescent="0.3"/>
  <cols>
    <col min="1" max="1" width="5.5546875" style="1" customWidth="1"/>
    <col min="2" max="2" width="6.109375" style="1" customWidth="1"/>
    <col min="3" max="4" width="18.77734375" style="1" customWidth="1"/>
    <col min="5" max="5" width="23.33203125" style="1" customWidth="1"/>
    <col min="6" max="6" width="19.6640625" style="1" bestFit="1" customWidth="1"/>
    <col min="7" max="9" width="20.77734375" style="1" customWidth="1"/>
    <col min="10" max="10" width="3.6640625" style="1" customWidth="1"/>
    <col min="11" max="15" width="9.109375" style="1"/>
    <col min="16" max="16" width="31.5546875" style="1" customWidth="1"/>
    <col min="17" max="255" width="9.109375" style="1"/>
    <col min="256" max="256" width="6.109375" style="1" customWidth="1"/>
    <col min="257" max="257" width="46.44140625" style="1" customWidth="1"/>
    <col min="258" max="258" width="36.6640625" style="1" customWidth="1"/>
    <col min="259" max="259" width="13.33203125" style="1" customWidth="1"/>
    <col min="260" max="260" width="23.33203125" style="1" customWidth="1"/>
    <col min="261" max="261" width="19.88671875" style="1" customWidth="1"/>
    <col min="262" max="262" width="22.33203125" style="1" bestFit="1" customWidth="1"/>
    <col min="263" max="263" width="22.44140625" style="1" customWidth="1"/>
    <col min="264" max="511" width="9.109375" style="1"/>
    <col min="512" max="512" width="6.109375" style="1" customWidth="1"/>
    <col min="513" max="513" width="46.44140625" style="1" customWidth="1"/>
    <col min="514" max="514" width="36.6640625" style="1" customWidth="1"/>
    <col min="515" max="515" width="13.33203125" style="1" customWidth="1"/>
    <col min="516" max="516" width="23.33203125" style="1" customWidth="1"/>
    <col min="517" max="517" width="19.88671875" style="1" customWidth="1"/>
    <col min="518" max="518" width="22.33203125" style="1" bestFit="1" customWidth="1"/>
    <col min="519" max="519" width="22.44140625" style="1" customWidth="1"/>
    <col min="520" max="767" width="9.109375" style="1"/>
    <col min="768" max="768" width="6.109375" style="1" customWidth="1"/>
    <col min="769" max="769" width="46.44140625" style="1" customWidth="1"/>
    <col min="770" max="770" width="36.6640625" style="1" customWidth="1"/>
    <col min="771" max="771" width="13.33203125" style="1" customWidth="1"/>
    <col min="772" max="772" width="23.33203125" style="1" customWidth="1"/>
    <col min="773" max="773" width="19.88671875" style="1" customWidth="1"/>
    <col min="774" max="774" width="22.33203125" style="1" bestFit="1" customWidth="1"/>
    <col min="775" max="775" width="22.44140625" style="1" customWidth="1"/>
    <col min="776" max="1023" width="9.109375" style="1"/>
    <col min="1024" max="1024" width="6.109375" style="1" customWidth="1"/>
    <col min="1025" max="1025" width="46.44140625" style="1" customWidth="1"/>
    <col min="1026" max="1026" width="36.6640625" style="1" customWidth="1"/>
    <col min="1027" max="1027" width="13.33203125" style="1" customWidth="1"/>
    <col min="1028" max="1028" width="23.33203125" style="1" customWidth="1"/>
    <col min="1029" max="1029" width="19.88671875" style="1" customWidth="1"/>
    <col min="1030" max="1030" width="22.33203125" style="1" bestFit="1" customWidth="1"/>
    <col min="1031" max="1031" width="22.44140625" style="1" customWidth="1"/>
    <col min="1032" max="1279" width="9.109375" style="1"/>
    <col min="1280" max="1280" width="6.109375" style="1" customWidth="1"/>
    <col min="1281" max="1281" width="46.44140625" style="1" customWidth="1"/>
    <col min="1282" max="1282" width="36.6640625" style="1" customWidth="1"/>
    <col min="1283" max="1283" width="13.33203125" style="1" customWidth="1"/>
    <col min="1284" max="1284" width="23.33203125" style="1" customWidth="1"/>
    <col min="1285" max="1285" width="19.88671875" style="1" customWidth="1"/>
    <col min="1286" max="1286" width="22.33203125" style="1" bestFit="1" customWidth="1"/>
    <col min="1287" max="1287" width="22.44140625" style="1" customWidth="1"/>
    <col min="1288" max="1535" width="9.109375" style="1"/>
    <col min="1536" max="1536" width="6.109375" style="1" customWidth="1"/>
    <col min="1537" max="1537" width="46.44140625" style="1" customWidth="1"/>
    <col min="1538" max="1538" width="36.6640625" style="1" customWidth="1"/>
    <col min="1539" max="1539" width="13.33203125" style="1" customWidth="1"/>
    <col min="1540" max="1540" width="23.33203125" style="1" customWidth="1"/>
    <col min="1541" max="1541" width="19.88671875" style="1" customWidth="1"/>
    <col min="1542" max="1542" width="22.33203125" style="1" bestFit="1" customWidth="1"/>
    <col min="1543" max="1543" width="22.44140625" style="1" customWidth="1"/>
    <col min="1544" max="1791" width="9.109375" style="1"/>
    <col min="1792" max="1792" width="6.109375" style="1" customWidth="1"/>
    <col min="1793" max="1793" width="46.44140625" style="1" customWidth="1"/>
    <col min="1794" max="1794" width="36.6640625" style="1" customWidth="1"/>
    <col min="1795" max="1795" width="13.33203125" style="1" customWidth="1"/>
    <col min="1796" max="1796" width="23.33203125" style="1" customWidth="1"/>
    <col min="1797" max="1797" width="19.88671875" style="1" customWidth="1"/>
    <col min="1798" max="1798" width="22.33203125" style="1" bestFit="1" customWidth="1"/>
    <col min="1799" max="1799" width="22.44140625" style="1" customWidth="1"/>
    <col min="1800" max="2047" width="9.109375" style="1"/>
    <col min="2048" max="2048" width="6.109375" style="1" customWidth="1"/>
    <col min="2049" max="2049" width="46.44140625" style="1" customWidth="1"/>
    <col min="2050" max="2050" width="36.6640625" style="1" customWidth="1"/>
    <col min="2051" max="2051" width="13.33203125" style="1" customWidth="1"/>
    <col min="2052" max="2052" width="23.33203125" style="1" customWidth="1"/>
    <col min="2053" max="2053" width="19.88671875" style="1" customWidth="1"/>
    <col min="2054" max="2054" width="22.33203125" style="1" bestFit="1" customWidth="1"/>
    <col min="2055" max="2055" width="22.44140625" style="1" customWidth="1"/>
    <col min="2056" max="2303" width="9.109375" style="1"/>
    <col min="2304" max="2304" width="6.109375" style="1" customWidth="1"/>
    <col min="2305" max="2305" width="46.44140625" style="1" customWidth="1"/>
    <col min="2306" max="2306" width="36.6640625" style="1" customWidth="1"/>
    <col min="2307" max="2307" width="13.33203125" style="1" customWidth="1"/>
    <col min="2308" max="2308" width="23.33203125" style="1" customWidth="1"/>
    <col min="2309" max="2309" width="19.88671875" style="1" customWidth="1"/>
    <col min="2310" max="2310" width="22.33203125" style="1" bestFit="1" customWidth="1"/>
    <col min="2311" max="2311" width="22.44140625" style="1" customWidth="1"/>
    <col min="2312" max="2559" width="9.109375" style="1"/>
    <col min="2560" max="2560" width="6.109375" style="1" customWidth="1"/>
    <col min="2561" max="2561" width="46.44140625" style="1" customWidth="1"/>
    <col min="2562" max="2562" width="36.6640625" style="1" customWidth="1"/>
    <col min="2563" max="2563" width="13.33203125" style="1" customWidth="1"/>
    <col min="2564" max="2564" width="23.33203125" style="1" customWidth="1"/>
    <col min="2565" max="2565" width="19.88671875" style="1" customWidth="1"/>
    <col min="2566" max="2566" width="22.33203125" style="1" bestFit="1" customWidth="1"/>
    <col min="2567" max="2567" width="22.44140625" style="1" customWidth="1"/>
    <col min="2568" max="2815" width="9.109375" style="1"/>
    <col min="2816" max="2816" width="6.109375" style="1" customWidth="1"/>
    <col min="2817" max="2817" width="46.44140625" style="1" customWidth="1"/>
    <col min="2818" max="2818" width="36.6640625" style="1" customWidth="1"/>
    <col min="2819" max="2819" width="13.33203125" style="1" customWidth="1"/>
    <col min="2820" max="2820" width="23.33203125" style="1" customWidth="1"/>
    <col min="2821" max="2821" width="19.88671875" style="1" customWidth="1"/>
    <col min="2822" max="2822" width="22.33203125" style="1" bestFit="1" customWidth="1"/>
    <col min="2823" max="2823" width="22.44140625" style="1" customWidth="1"/>
    <col min="2824" max="3071" width="9.109375" style="1"/>
    <col min="3072" max="3072" width="6.109375" style="1" customWidth="1"/>
    <col min="3073" max="3073" width="46.44140625" style="1" customWidth="1"/>
    <col min="3074" max="3074" width="36.6640625" style="1" customWidth="1"/>
    <col min="3075" max="3075" width="13.33203125" style="1" customWidth="1"/>
    <col min="3076" max="3076" width="23.33203125" style="1" customWidth="1"/>
    <col min="3077" max="3077" width="19.88671875" style="1" customWidth="1"/>
    <col min="3078" max="3078" width="22.33203125" style="1" bestFit="1" customWidth="1"/>
    <col min="3079" max="3079" width="22.44140625" style="1" customWidth="1"/>
    <col min="3080" max="3327" width="9.109375" style="1"/>
    <col min="3328" max="3328" width="6.109375" style="1" customWidth="1"/>
    <col min="3329" max="3329" width="46.44140625" style="1" customWidth="1"/>
    <col min="3330" max="3330" width="36.6640625" style="1" customWidth="1"/>
    <col min="3331" max="3331" width="13.33203125" style="1" customWidth="1"/>
    <col min="3332" max="3332" width="23.33203125" style="1" customWidth="1"/>
    <col min="3333" max="3333" width="19.88671875" style="1" customWidth="1"/>
    <col min="3334" max="3334" width="22.33203125" style="1" bestFit="1" customWidth="1"/>
    <col min="3335" max="3335" width="22.44140625" style="1" customWidth="1"/>
    <col min="3336" max="3583" width="9.109375" style="1"/>
    <col min="3584" max="3584" width="6.109375" style="1" customWidth="1"/>
    <col min="3585" max="3585" width="46.44140625" style="1" customWidth="1"/>
    <col min="3586" max="3586" width="36.6640625" style="1" customWidth="1"/>
    <col min="3587" max="3587" width="13.33203125" style="1" customWidth="1"/>
    <col min="3588" max="3588" width="23.33203125" style="1" customWidth="1"/>
    <col min="3589" max="3589" width="19.88671875" style="1" customWidth="1"/>
    <col min="3590" max="3590" width="22.33203125" style="1" bestFit="1" customWidth="1"/>
    <col min="3591" max="3591" width="22.44140625" style="1" customWidth="1"/>
    <col min="3592" max="3839" width="9.109375" style="1"/>
    <col min="3840" max="3840" width="6.109375" style="1" customWidth="1"/>
    <col min="3841" max="3841" width="46.44140625" style="1" customWidth="1"/>
    <col min="3842" max="3842" width="36.6640625" style="1" customWidth="1"/>
    <col min="3843" max="3843" width="13.33203125" style="1" customWidth="1"/>
    <col min="3844" max="3844" width="23.33203125" style="1" customWidth="1"/>
    <col min="3845" max="3845" width="19.88671875" style="1" customWidth="1"/>
    <col min="3846" max="3846" width="22.33203125" style="1" bestFit="1" customWidth="1"/>
    <col min="3847" max="3847" width="22.44140625" style="1" customWidth="1"/>
    <col min="3848" max="4095" width="9.109375" style="1"/>
    <col min="4096" max="4096" width="6.109375" style="1" customWidth="1"/>
    <col min="4097" max="4097" width="46.44140625" style="1" customWidth="1"/>
    <col min="4098" max="4098" width="36.6640625" style="1" customWidth="1"/>
    <col min="4099" max="4099" width="13.33203125" style="1" customWidth="1"/>
    <col min="4100" max="4100" width="23.33203125" style="1" customWidth="1"/>
    <col min="4101" max="4101" width="19.88671875" style="1" customWidth="1"/>
    <col min="4102" max="4102" width="22.33203125" style="1" bestFit="1" customWidth="1"/>
    <col min="4103" max="4103" width="22.44140625" style="1" customWidth="1"/>
    <col min="4104" max="4351" width="9.109375" style="1"/>
    <col min="4352" max="4352" width="6.109375" style="1" customWidth="1"/>
    <col min="4353" max="4353" width="46.44140625" style="1" customWidth="1"/>
    <col min="4354" max="4354" width="36.6640625" style="1" customWidth="1"/>
    <col min="4355" max="4355" width="13.33203125" style="1" customWidth="1"/>
    <col min="4356" max="4356" width="23.33203125" style="1" customWidth="1"/>
    <col min="4357" max="4357" width="19.88671875" style="1" customWidth="1"/>
    <col min="4358" max="4358" width="22.33203125" style="1" bestFit="1" customWidth="1"/>
    <col min="4359" max="4359" width="22.44140625" style="1" customWidth="1"/>
    <col min="4360" max="4607" width="9.109375" style="1"/>
    <col min="4608" max="4608" width="6.109375" style="1" customWidth="1"/>
    <col min="4609" max="4609" width="46.44140625" style="1" customWidth="1"/>
    <col min="4610" max="4610" width="36.6640625" style="1" customWidth="1"/>
    <col min="4611" max="4611" width="13.33203125" style="1" customWidth="1"/>
    <col min="4612" max="4612" width="23.33203125" style="1" customWidth="1"/>
    <col min="4613" max="4613" width="19.88671875" style="1" customWidth="1"/>
    <col min="4614" max="4614" width="22.33203125" style="1" bestFit="1" customWidth="1"/>
    <col min="4615" max="4615" width="22.44140625" style="1" customWidth="1"/>
    <col min="4616" max="4863" width="9.109375" style="1"/>
    <col min="4864" max="4864" width="6.109375" style="1" customWidth="1"/>
    <col min="4865" max="4865" width="46.44140625" style="1" customWidth="1"/>
    <col min="4866" max="4866" width="36.6640625" style="1" customWidth="1"/>
    <col min="4867" max="4867" width="13.33203125" style="1" customWidth="1"/>
    <col min="4868" max="4868" width="23.33203125" style="1" customWidth="1"/>
    <col min="4869" max="4869" width="19.88671875" style="1" customWidth="1"/>
    <col min="4870" max="4870" width="22.33203125" style="1" bestFit="1" customWidth="1"/>
    <col min="4871" max="4871" width="22.44140625" style="1" customWidth="1"/>
    <col min="4872" max="5119" width="9.109375" style="1"/>
    <col min="5120" max="5120" width="6.109375" style="1" customWidth="1"/>
    <col min="5121" max="5121" width="46.44140625" style="1" customWidth="1"/>
    <col min="5122" max="5122" width="36.6640625" style="1" customWidth="1"/>
    <col min="5123" max="5123" width="13.33203125" style="1" customWidth="1"/>
    <col min="5124" max="5124" width="23.33203125" style="1" customWidth="1"/>
    <col min="5125" max="5125" width="19.88671875" style="1" customWidth="1"/>
    <col min="5126" max="5126" width="22.33203125" style="1" bestFit="1" customWidth="1"/>
    <col min="5127" max="5127" width="22.44140625" style="1" customWidth="1"/>
    <col min="5128" max="5375" width="9.109375" style="1"/>
    <col min="5376" max="5376" width="6.109375" style="1" customWidth="1"/>
    <col min="5377" max="5377" width="46.44140625" style="1" customWidth="1"/>
    <col min="5378" max="5378" width="36.6640625" style="1" customWidth="1"/>
    <col min="5379" max="5379" width="13.33203125" style="1" customWidth="1"/>
    <col min="5380" max="5380" width="23.33203125" style="1" customWidth="1"/>
    <col min="5381" max="5381" width="19.88671875" style="1" customWidth="1"/>
    <col min="5382" max="5382" width="22.33203125" style="1" bestFit="1" customWidth="1"/>
    <col min="5383" max="5383" width="22.44140625" style="1" customWidth="1"/>
    <col min="5384" max="5631" width="9.109375" style="1"/>
    <col min="5632" max="5632" width="6.109375" style="1" customWidth="1"/>
    <col min="5633" max="5633" width="46.44140625" style="1" customWidth="1"/>
    <col min="5634" max="5634" width="36.6640625" style="1" customWidth="1"/>
    <col min="5635" max="5635" width="13.33203125" style="1" customWidth="1"/>
    <col min="5636" max="5636" width="23.33203125" style="1" customWidth="1"/>
    <col min="5637" max="5637" width="19.88671875" style="1" customWidth="1"/>
    <col min="5638" max="5638" width="22.33203125" style="1" bestFit="1" customWidth="1"/>
    <col min="5639" max="5639" width="22.44140625" style="1" customWidth="1"/>
    <col min="5640" max="5887" width="9.109375" style="1"/>
    <col min="5888" max="5888" width="6.109375" style="1" customWidth="1"/>
    <col min="5889" max="5889" width="46.44140625" style="1" customWidth="1"/>
    <col min="5890" max="5890" width="36.6640625" style="1" customWidth="1"/>
    <col min="5891" max="5891" width="13.33203125" style="1" customWidth="1"/>
    <col min="5892" max="5892" width="23.33203125" style="1" customWidth="1"/>
    <col min="5893" max="5893" width="19.88671875" style="1" customWidth="1"/>
    <col min="5894" max="5894" width="22.33203125" style="1" bestFit="1" customWidth="1"/>
    <col min="5895" max="5895" width="22.44140625" style="1" customWidth="1"/>
    <col min="5896" max="6143" width="9.109375" style="1"/>
    <col min="6144" max="6144" width="6.109375" style="1" customWidth="1"/>
    <col min="6145" max="6145" width="46.44140625" style="1" customWidth="1"/>
    <col min="6146" max="6146" width="36.6640625" style="1" customWidth="1"/>
    <col min="6147" max="6147" width="13.33203125" style="1" customWidth="1"/>
    <col min="6148" max="6148" width="23.33203125" style="1" customWidth="1"/>
    <col min="6149" max="6149" width="19.88671875" style="1" customWidth="1"/>
    <col min="6150" max="6150" width="22.33203125" style="1" bestFit="1" customWidth="1"/>
    <col min="6151" max="6151" width="22.44140625" style="1" customWidth="1"/>
    <col min="6152" max="6399" width="9.109375" style="1"/>
    <col min="6400" max="6400" width="6.109375" style="1" customWidth="1"/>
    <col min="6401" max="6401" width="46.44140625" style="1" customWidth="1"/>
    <col min="6402" max="6402" width="36.6640625" style="1" customWidth="1"/>
    <col min="6403" max="6403" width="13.33203125" style="1" customWidth="1"/>
    <col min="6404" max="6404" width="23.33203125" style="1" customWidth="1"/>
    <col min="6405" max="6405" width="19.88671875" style="1" customWidth="1"/>
    <col min="6406" max="6406" width="22.33203125" style="1" bestFit="1" customWidth="1"/>
    <col min="6407" max="6407" width="22.44140625" style="1" customWidth="1"/>
    <col min="6408" max="6655" width="9.109375" style="1"/>
    <col min="6656" max="6656" width="6.109375" style="1" customWidth="1"/>
    <col min="6657" max="6657" width="46.44140625" style="1" customWidth="1"/>
    <col min="6658" max="6658" width="36.6640625" style="1" customWidth="1"/>
    <col min="6659" max="6659" width="13.33203125" style="1" customWidth="1"/>
    <col min="6660" max="6660" width="23.33203125" style="1" customWidth="1"/>
    <col min="6661" max="6661" width="19.88671875" style="1" customWidth="1"/>
    <col min="6662" max="6662" width="22.33203125" style="1" bestFit="1" customWidth="1"/>
    <col min="6663" max="6663" width="22.44140625" style="1" customWidth="1"/>
    <col min="6664" max="6911" width="9.109375" style="1"/>
    <col min="6912" max="6912" width="6.109375" style="1" customWidth="1"/>
    <col min="6913" max="6913" width="46.44140625" style="1" customWidth="1"/>
    <col min="6914" max="6914" width="36.6640625" style="1" customWidth="1"/>
    <col min="6915" max="6915" width="13.33203125" style="1" customWidth="1"/>
    <col min="6916" max="6916" width="23.33203125" style="1" customWidth="1"/>
    <col min="6917" max="6917" width="19.88671875" style="1" customWidth="1"/>
    <col min="6918" max="6918" width="22.33203125" style="1" bestFit="1" customWidth="1"/>
    <col min="6919" max="6919" width="22.44140625" style="1" customWidth="1"/>
    <col min="6920" max="7167" width="9.109375" style="1"/>
    <col min="7168" max="7168" width="6.109375" style="1" customWidth="1"/>
    <col min="7169" max="7169" width="46.44140625" style="1" customWidth="1"/>
    <col min="7170" max="7170" width="36.6640625" style="1" customWidth="1"/>
    <col min="7171" max="7171" width="13.33203125" style="1" customWidth="1"/>
    <col min="7172" max="7172" width="23.33203125" style="1" customWidth="1"/>
    <col min="7173" max="7173" width="19.88671875" style="1" customWidth="1"/>
    <col min="7174" max="7174" width="22.33203125" style="1" bestFit="1" customWidth="1"/>
    <col min="7175" max="7175" width="22.44140625" style="1" customWidth="1"/>
    <col min="7176" max="7423" width="9.109375" style="1"/>
    <col min="7424" max="7424" width="6.109375" style="1" customWidth="1"/>
    <col min="7425" max="7425" width="46.44140625" style="1" customWidth="1"/>
    <col min="7426" max="7426" width="36.6640625" style="1" customWidth="1"/>
    <col min="7427" max="7427" width="13.33203125" style="1" customWidth="1"/>
    <col min="7428" max="7428" width="23.33203125" style="1" customWidth="1"/>
    <col min="7429" max="7429" width="19.88671875" style="1" customWidth="1"/>
    <col min="7430" max="7430" width="22.33203125" style="1" bestFit="1" customWidth="1"/>
    <col min="7431" max="7431" width="22.44140625" style="1" customWidth="1"/>
    <col min="7432" max="7679" width="9.109375" style="1"/>
    <col min="7680" max="7680" width="6.109375" style="1" customWidth="1"/>
    <col min="7681" max="7681" width="46.44140625" style="1" customWidth="1"/>
    <col min="7682" max="7682" width="36.6640625" style="1" customWidth="1"/>
    <col min="7683" max="7683" width="13.33203125" style="1" customWidth="1"/>
    <col min="7684" max="7684" width="23.33203125" style="1" customWidth="1"/>
    <col min="7685" max="7685" width="19.88671875" style="1" customWidth="1"/>
    <col min="7686" max="7686" width="22.33203125" style="1" bestFit="1" customWidth="1"/>
    <col min="7687" max="7687" width="22.44140625" style="1" customWidth="1"/>
    <col min="7688" max="7935" width="9.109375" style="1"/>
    <col min="7936" max="7936" width="6.109375" style="1" customWidth="1"/>
    <col min="7937" max="7937" width="46.44140625" style="1" customWidth="1"/>
    <col min="7938" max="7938" width="36.6640625" style="1" customWidth="1"/>
    <col min="7939" max="7939" width="13.33203125" style="1" customWidth="1"/>
    <col min="7940" max="7940" width="23.33203125" style="1" customWidth="1"/>
    <col min="7941" max="7941" width="19.88671875" style="1" customWidth="1"/>
    <col min="7942" max="7942" width="22.33203125" style="1" bestFit="1" customWidth="1"/>
    <col min="7943" max="7943" width="22.44140625" style="1" customWidth="1"/>
    <col min="7944" max="8191" width="9.109375" style="1"/>
    <col min="8192" max="8192" width="6.109375" style="1" customWidth="1"/>
    <col min="8193" max="8193" width="46.44140625" style="1" customWidth="1"/>
    <col min="8194" max="8194" width="36.6640625" style="1" customWidth="1"/>
    <col min="8195" max="8195" width="13.33203125" style="1" customWidth="1"/>
    <col min="8196" max="8196" width="23.33203125" style="1" customWidth="1"/>
    <col min="8197" max="8197" width="19.88671875" style="1" customWidth="1"/>
    <col min="8198" max="8198" width="22.33203125" style="1" bestFit="1" customWidth="1"/>
    <col min="8199" max="8199" width="22.44140625" style="1" customWidth="1"/>
    <col min="8200" max="8447" width="9.109375" style="1"/>
    <col min="8448" max="8448" width="6.109375" style="1" customWidth="1"/>
    <col min="8449" max="8449" width="46.44140625" style="1" customWidth="1"/>
    <col min="8450" max="8450" width="36.6640625" style="1" customWidth="1"/>
    <col min="8451" max="8451" width="13.33203125" style="1" customWidth="1"/>
    <col min="8452" max="8452" width="23.33203125" style="1" customWidth="1"/>
    <col min="8453" max="8453" width="19.88671875" style="1" customWidth="1"/>
    <col min="8454" max="8454" width="22.33203125" style="1" bestFit="1" customWidth="1"/>
    <col min="8455" max="8455" width="22.44140625" style="1" customWidth="1"/>
    <col min="8456" max="8703" width="9.109375" style="1"/>
    <col min="8704" max="8704" width="6.109375" style="1" customWidth="1"/>
    <col min="8705" max="8705" width="46.44140625" style="1" customWidth="1"/>
    <col min="8706" max="8706" width="36.6640625" style="1" customWidth="1"/>
    <col min="8707" max="8707" width="13.33203125" style="1" customWidth="1"/>
    <col min="8708" max="8708" width="23.33203125" style="1" customWidth="1"/>
    <col min="8709" max="8709" width="19.88671875" style="1" customWidth="1"/>
    <col min="8710" max="8710" width="22.33203125" style="1" bestFit="1" customWidth="1"/>
    <col min="8711" max="8711" width="22.44140625" style="1" customWidth="1"/>
    <col min="8712" max="8959" width="9.109375" style="1"/>
    <col min="8960" max="8960" width="6.109375" style="1" customWidth="1"/>
    <col min="8961" max="8961" width="46.44140625" style="1" customWidth="1"/>
    <col min="8962" max="8962" width="36.6640625" style="1" customWidth="1"/>
    <col min="8963" max="8963" width="13.33203125" style="1" customWidth="1"/>
    <col min="8964" max="8964" width="23.33203125" style="1" customWidth="1"/>
    <col min="8965" max="8965" width="19.88671875" style="1" customWidth="1"/>
    <col min="8966" max="8966" width="22.33203125" style="1" bestFit="1" customWidth="1"/>
    <col min="8967" max="8967" width="22.44140625" style="1" customWidth="1"/>
    <col min="8968" max="9215" width="9.109375" style="1"/>
    <col min="9216" max="9216" width="6.109375" style="1" customWidth="1"/>
    <col min="9217" max="9217" width="46.44140625" style="1" customWidth="1"/>
    <col min="9218" max="9218" width="36.6640625" style="1" customWidth="1"/>
    <col min="9219" max="9219" width="13.33203125" style="1" customWidth="1"/>
    <col min="9220" max="9220" width="23.33203125" style="1" customWidth="1"/>
    <col min="9221" max="9221" width="19.88671875" style="1" customWidth="1"/>
    <col min="9222" max="9222" width="22.33203125" style="1" bestFit="1" customWidth="1"/>
    <col min="9223" max="9223" width="22.44140625" style="1" customWidth="1"/>
    <col min="9224" max="9471" width="9.109375" style="1"/>
    <col min="9472" max="9472" width="6.109375" style="1" customWidth="1"/>
    <col min="9473" max="9473" width="46.44140625" style="1" customWidth="1"/>
    <col min="9474" max="9474" width="36.6640625" style="1" customWidth="1"/>
    <col min="9475" max="9475" width="13.33203125" style="1" customWidth="1"/>
    <col min="9476" max="9476" width="23.33203125" style="1" customWidth="1"/>
    <col min="9477" max="9477" width="19.88671875" style="1" customWidth="1"/>
    <col min="9478" max="9478" width="22.33203125" style="1" bestFit="1" customWidth="1"/>
    <col min="9479" max="9479" width="22.44140625" style="1" customWidth="1"/>
    <col min="9480" max="9727" width="9.109375" style="1"/>
    <col min="9728" max="9728" width="6.109375" style="1" customWidth="1"/>
    <col min="9729" max="9729" width="46.44140625" style="1" customWidth="1"/>
    <col min="9730" max="9730" width="36.6640625" style="1" customWidth="1"/>
    <col min="9731" max="9731" width="13.33203125" style="1" customWidth="1"/>
    <col min="9732" max="9732" width="23.33203125" style="1" customWidth="1"/>
    <col min="9733" max="9733" width="19.88671875" style="1" customWidth="1"/>
    <col min="9734" max="9734" width="22.33203125" style="1" bestFit="1" customWidth="1"/>
    <col min="9735" max="9735" width="22.44140625" style="1" customWidth="1"/>
    <col min="9736" max="9983" width="9.109375" style="1"/>
    <col min="9984" max="9984" width="6.109375" style="1" customWidth="1"/>
    <col min="9985" max="9985" width="46.44140625" style="1" customWidth="1"/>
    <col min="9986" max="9986" width="36.6640625" style="1" customWidth="1"/>
    <col min="9987" max="9987" width="13.33203125" style="1" customWidth="1"/>
    <col min="9988" max="9988" width="23.33203125" style="1" customWidth="1"/>
    <col min="9989" max="9989" width="19.88671875" style="1" customWidth="1"/>
    <col min="9990" max="9990" width="22.33203125" style="1" bestFit="1" customWidth="1"/>
    <col min="9991" max="9991" width="22.44140625" style="1" customWidth="1"/>
    <col min="9992" max="10239" width="9.109375" style="1"/>
    <col min="10240" max="10240" width="6.109375" style="1" customWidth="1"/>
    <col min="10241" max="10241" width="46.44140625" style="1" customWidth="1"/>
    <col min="10242" max="10242" width="36.6640625" style="1" customWidth="1"/>
    <col min="10243" max="10243" width="13.33203125" style="1" customWidth="1"/>
    <col min="10244" max="10244" width="23.33203125" style="1" customWidth="1"/>
    <col min="10245" max="10245" width="19.88671875" style="1" customWidth="1"/>
    <col min="10246" max="10246" width="22.33203125" style="1" bestFit="1" customWidth="1"/>
    <col min="10247" max="10247" width="22.44140625" style="1" customWidth="1"/>
    <col min="10248" max="10495" width="9.109375" style="1"/>
    <col min="10496" max="10496" width="6.109375" style="1" customWidth="1"/>
    <col min="10497" max="10497" width="46.44140625" style="1" customWidth="1"/>
    <col min="10498" max="10498" width="36.6640625" style="1" customWidth="1"/>
    <col min="10499" max="10499" width="13.33203125" style="1" customWidth="1"/>
    <col min="10500" max="10500" width="23.33203125" style="1" customWidth="1"/>
    <col min="10501" max="10501" width="19.88671875" style="1" customWidth="1"/>
    <col min="10502" max="10502" width="22.33203125" style="1" bestFit="1" customWidth="1"/>
    <col min="10503" max="10503" width="22.44140625" style="1" customWidth="1"/>
    <col min="10504" max="10751" width="9.109375" style="1"/>
    <col min="10752" max="10752" width="6.109375" style="1" customWidth="1"/>
    <col min="10753" max="10753" width="46.44140625" style="1" customWidth="1"/>
    <col min="10754" max="10754" width="36.6640625" style="1" customWidth="1"/>
    <col min="10755" max="10755" width="13.33203125" style="1" customWidth="1"/>
    <col min="10756" max="10756" width="23.33203125" style="1" customWidth="1"/>
    <col min="10757" max="10757" width="19.88671875" style="1" customWidth="1"/>
    <col min="10758" max="10758" width="22.33203125" style="1" bestFit="1" customWidth="1"/>
    <col min="10759" max="10759" width="22.44140625" style="1" customWidth="1"/>
    <col min="10760" max="11007" width="9.109375" style="1"/>
    <col min="11008" max="11008" width="6.109375" style="1" customWidth="1"/>
    <col min="11009" max="11009" width="46.44140625" style="1" customWidth="1"/>
    <col min="11010" max="11010" width="36.6640625" style="1" customWidth="1"/>
    <col min="11011" max="11011" width="13.33203125" style="1" customWidth="1"/>
    <col min="11012" max="11012" width="23.33203125" style="1" customWidth="1"/>
    <col min="11013" max="11013" width="19.88671875" style="1" customWidth="1"/>
    <col min="11014" max="11014" width="22.33203125" style="1" bestFit="1" customWidth="1"/>
    <col min="11015" max="11015" width="22.44140625" style="1" customWidth="1"/>
    <col min="11016" max="11263" width="9.109375" style="1"/>
    <col min="11264" max="11264" width="6.109375" style="1" customWidth="1"/>
    <col min="11265" max="11265" width="46.44140625" style="1" customWidth="1"/>
    <col min="11266" max="11266" width="36.6640625" style="1" customWidth="1"/>
    <col min="11267" max="11267" width="13.33203125" style="1" customWidth="1"/>
    <col min="11268" max="11268" width="23.33203125" style="1" customWidth="1"/>
    <col min="11269" max="11269" width="19.88671875" style="1" customWidth="1"/>
    <col min="11270" max="11270" width="22.33203125" style="1" bestFit="1" customWidth="1"/>
    <col min="11271" max="11271" width="22.44140625" style="1" customWidth="1"/>
    <col min="11272" max="11519" width="9.109375" style="1"/>
    <col min="11520" max="11520" width="6.109375" style="1" customWidth="1"/>
    <col min="11521" max="11521" width="46.44140625" style="1" customWidth="1"/>
    <col min="11522" max="11522" width="36.6640625" style="1" customWidth="1"/>
    <col min="11523" max="11523" width="13.33203125" style="1" customWidth="1"/>
    <col min="11524" max="11524" width="23.33203125" style="1" customWidth="1"/>
    <col min="11525" max="11525" width="19.88671875" style="1" customWidth="1"/>
    <col min="11526" max="11526" width="22.33203125" style="1" bestFit="1" customWidth="1"/>
    <col min="11527" max="11527" width="22.44140625" style="1" customWidth="1"/>
    <col min="11528" max="11775" width="9.109375" style="1"/>
    <col min="11776" max="11776" width="6.109375" style="1" customWidth="1"/>
    <col min="11777" max="11777" width="46.44140625" style="1" customWidth="1"/>
    <col min="11778" max="11778" width="36.6640625" style="1" customWidth="1"/>
    <col min="11779" max="11779" width="13.33203125" style="1" customWidth="1"/>
    <col min="11780" max="11780" width="23.33203125" style="1" customWidth="1"/>
    <col min="11781" max="11781" width="19.88671875" style="1" customWidth="1"/>
    <col min="11782" max="11782" width="22.33203125" style="1" bestFit="1" customWidth="1"/>
    <col min="11783" max="11783" width="22.44140625" style="1" customWidth="1"/>
    <col min="11784" max="12031" width="9.109375" style="1"/>
    <col min="12032" max="12032" width="6.109375" style="1" customWidth="1"/>
    <col min="12033" max="12033" width="46.44140625" style="1" customWidth="1"/>
    <col min="12034" max="12034" width="36.6640625" style="1" customWidth="1"/>
    <col min="12035" max="12035" width="13.33203125" style="1" customWidth="1"/>
    <col min="12036" max="12036" width="23.33203125" style="1" customWidth="1"/>
    <col min="12037" max="12037" width="19.88671875" style="1" customWidth="1"/>
    <col min="12038" max="12038" width="22.33203125" style="1" bestFit="1" customWidth="1"/>
    <col min="12039" max="12039" width="22.44140625" style="1" customWidth="1"/>
    <col min="12040" max="12287" width="9.109375" style="1"/>
    <col min="12288" max="12288" width="6.109375" style="1" customWidth="1"/>
    <col min="12289" max="12289" width="46.44140625" style="1" customWidth="1"/>
    <col min="12290" max="12290" width="36.6640625" style="1" customWidth="1"/>
    <col min="12291" max="12291" width="13.33203125" style="1" customWidth="1"/>
    <col min="12292" max="12292" width="23.33203125" style="1" customWidth="1"/>
    <col min="12293" max="12293" width="19.88671875" style="1" customWidth="1"/>
    <col min="12294" max="12294" width="22.33203125" style="1" bestFit="1" customWidth="1"/>
    <col min="12295" max="12295" width="22.44140625" style="1" customWidth="1"/>
    <col min="12296" max="12543" width="9.109375" style="1"/>
    <col min="12544" max="12544" width="6.109375" style="1" customWidth="1"/>
    <col min="12545" max="12545" width="46.44140625" style="1" customWidth="1"/>
    <col min="12546" max="12546" width="36.6640625" style="1" customWidth="1"/>
    <col min="12547" max="12547" width="13.33203125" style="1" customWidth="1"/>
    <col min="12548" max="12548" width="23.33203125" style="1" customWidth="1"/>
    <col min="12549" max="12549" width="19.88671875" style="1" customWidth="1"/>
    <col min="12550" max="12550" width="22.33203125" style="1" bestFit="1" customWidth="1"/>
    <col min="12551" max="12551" width="22.44140625" style="1" customWidth="1"/>
    <col min="12552" max="12799" width="9.109375" style="1"/>
    <col min="12800" max="12800" width="6.109375" style="1" customWidth="1"/>
    <col min="12801" max="12801" width="46.44140625" style="1" customWidth="1"/>
    <col min="12802" max="12802" width="36.6640625" style="1" customWidth="1"/>
    <col min="12803" max="12803" width="13.33203125" style="1" customWidth="1"/>
    <col min="12804" max="12804" width="23.33203125" style="1" customWidth="1"/>
    <col min="12805" max="12805" width="19.88671875" style="1" customWidth="1"/>
    <col min="12806" max="12806" width="22.33203125" style="1" bestFit="1" customWidth="1"/>
    <col min="12807" max="12807" width="22.44140625" style="1" customWidth="1"/>
    <col min="12808" max="13055" width="9.109375" style="1"/>
    <col min="13056" max="13056" width="6.109375" style="1" customWidth="1"/>
    <col min="13057" max="13057" width="46.44140625" style="1" customWidth="1"/>
    <col min="13058" max="13058" width="36.6640625" style="1" customWidth="1"/>
    <col min="13059" max="13059" width="13.33203125" style="1" customWidth="1"/>
    <col min="13060" max="13060" width="23.33203125" style="1" customWidth="1"/>
    <col min="13061" max="13061" width="19.88671875" style="1" customWidth="1"/>
    <col min="13062" max="13062" width="22.33203125" style="1" bestFit="1" customWidth="1"/>
    <col min="13063" max="13063" width="22.44140625" style="1" customWidth="1"/>
    <col min="13064" max="13311" width="9.109375" style="1"/>
    <col min="13312" max="13312" width="6.109375" style="1" customWidth="1"/>
    <col min="13313" max="13313" width="46.44140625" style="1" customWidth="1"/>
    <col min="13314" max="13314" width="36.6640625" style="1" customWidth="1"/>
    <col min="13315" max="13315" width="13.33203125" style="1" customWidth="1"/>
    <col min="13316" max="13316" width="23.33203125" style="1" customWidth="1"/>
    <col min="13317" max="13317" width="19.88671875" style="1" customWidth="1"/>
    <col min="13318" max="13318" width="22.33203125" style="1" bestFit="1" customWidth="1"/>
    <col min="13319" max="13319" width="22.44140625" style="1" customWidth="1"/>
    <col min="13320" max="13567" width="9.109375" style="1"/>
    <col min="13568" max="13568" width="6.109375" style="1" customWidth="1"/>
    <col min="13569" max="13569" width="46.44140625" style="1" customWidth="1"/>
    <col min="13570" max="13570" width="36.6640625" style="1" customWidth="1"/>
    <col min="13571" max="13571" width="13.33203125" style="1" customWidth="1"/>
    <col min="13572" max="13572" width="23.33203125" style="1" customWidth="1"/>
    <col min="13573" max="13573" width="19.88671875" style="1" customWidth="1"/>
    <col min="13574" max="13574" width="22.33203125" style="1" bestFit="1" customWidth="1"/>
    <col min="13575" max="13575" width="22.44140625" style="1" customWidth="1"/>
    <col min="13576" max="13823" width="9.109375" style="1"/>
    <col min="13824" max="13824" width="6.109375" style="1" customWidth="1"/>
    <col min="13825" max="13825" width="46.44140625" style="1" customWidth="1"/>
    <col min="13826" max="13826" width="36.6640625" style="1" customWidth="1"/>
    <col min="13827" max="13827" width="13.33203125" style="1" customWidth="1"/>
    <col min="13828" max="13828" width="23.33203125" style="1" customWidth="1"/>
    <col min="13829" max="13829" width="19.88671875" style="1" customWidth="1"/>
    <col min="13830" max="13830" width="22.33203125" style="1" bestFit="1" customWidth="1"/>
    <col min="13831" max="13831" width="22.44140625" style="1" customWidth="1"/>
    <col min="13832" max="14079" width="9.109375" style="1"/>
    <col min="14080" max="14080" width="6.109375" style="1" customWidth="1"/>
    <col min="14081" max="14081" width="46.44140625" style="1" customWidth="1"/>
    <col min="14082" max="14082" width="36.6640625" style="1" customWidth="1"/>
    <col min="14083" max="14083" width="13.33203125" style="1" customWidth="1"/>
    <col min="14084" max="14084" width="23.33203125" style="1" customWidth="1"/>
    <col min="14085" max="14085" width="19.88671875" style="1" customWidth="1"/>
    <col min="14086" max="14086" width="22.33203125" style="1" bestFit="1" customWidth="1"/>
    <col min="14087" max="14087" width="22.44140625" style="1" customWidth="1"/>
    <col min="14088" max="14335" width="9.109375" style="1"/>
    <col min="14336" max="14336" width="6.109375" style="1" customWidth="1"/>
    <col min="14337" max="14337" width="46.44140625" style="1" customWidth="1"/>
    <col min="14338" max="14338" width="36.6640625" style="1" customWidth="1"/>
    <col min="14339" max="14339" width="13.33203125" style="1" customWidth="1"/>
    <col min="14340" max="14340" width="23.33203125" style="1" customWidth="1"/>
    <col min="14341" max="14341" width="19.88671875" style="1" customWidth="1"/>
    <col min="14342" max="14342" width="22.33203125" style="1" bestFit="1" customWidth="1"/>
    <col min="14343" max="14343" width="22.44140625" style="1" customWidth="1"/>
    <col min="14344" max="14591" width="9.109375" style="1"/>
    <col min="14592" max="14592" width="6.109375" style="1" customWidth="1"/>
    <col min="14593" max="14593" width="46.44140625" style="1" customWidth="1"/>
    <col min="14594" max="14594" width="36.6640625" style="1" customWidth="1"/>
    <col min="14595" max="14595" width="13.33203125" style="1" customWidth="1"/>
    <col min="14596" max="14596" width="23.33203125" style="1" customWidth="1"/>
    <col min="14597" max="14597" width="19.88671875" style="1" customWidth="1"/>
    <col min="14598" max="14598" width="22.33203125" style="1" bestFit="1" customWidth="1"/>
    <col min="14599" max="14599" width="22.44140625" style="1" customWidth="1"/>
    <col min="14600" max="14847" width="9.109375" style="1"/>
    <col min="14848" max="14848" width="6.109375" style="1" customWidth="1"/>
    <col min="14849" max="14849" width="46.44140625" style="1" customWidth="1"/>
    <col min="14850" max="14850" width="36.6640625" style="1" customWidth="1"/>
    <col min="14851" max="14851" width="13.33203125" style="1" customWidth="1"/>
    <col min="14852" max="14852" width="23.33203125" style="1" customWidth="1"/>
    <col min="14853" max="14853" width="19.88671875" style="1" customWidth="1"/>
    <col min="14854" max="14854" width="22.33203125" style="1" bestFit="1" customWidth="1"/>
    <col min="14855" max="14855" width="22.44140625" style="1" customWidth="1"/>
    <col min="14856" max="15103" width="9.109375" style="1"/>
    <col min="15104" max="15104" width="6.109375" style="1" customWidth="1"/>
    <col min="15105" max="15105" width="46.44140625" style="1" customWidth="1"/>
    <col min="15106" max="15106" width="36.6640625" style="1" customWidth="1"/>
    <col min="15107" max="15107" width="13.33203125" style="1" customWidth="1"/>
    <col min="15108" max="15108" width="23.33203125" style="1" customWidth="1"/>
    <col min="15109" max="15109" width="19.88671875" style="1" customWidth="1"/>
    <col min="15110" max="15110" width="22.33203125" style="1" bestFit="1" customWidth="1"/>
    <col min="15111" max="15111" width="22.44140625" style="1" customWidth="1"/>
    <col min="15112" max="15359" width="9.109375" style="1"/>
    <col min="15360" max="15360" width="6.109375" style="1" customWidth="1"/>
    <col min="15361" max="15361" width="46.44140625" style="1" customWidth="1"/>
    <col min="15362" max="15362" width="36.6640625" style="1" customWidth="1"/>
    <col min="15363" max="15363" width="13.33203125" style="1" customWidth="1"/>
    <col min="15364" max="15364" width="23.33203125" style="1" customWidth="1"/>
    <col min="15365" max="15365" width="19.88671875" style="1" customWidth="1"/>
    <col min="15366" max="15366" width="22.33203125" style="1" bestFit="1" customWidth="1"/>
    <col min="15367" max="15367" width="22.44140625" style="1" customWidth="1"/>
    <col min="15368" max="15615" width="9.109375" style="1"/>
    <col min="15616" max="15616" width="6.109375" style="1" customWidth="1"/>
    <col min="15617" max="15617" width="46.44140625" style="1" customWidth="1"/>
    <col min="15618" max="15618" width="36.6640625" style="1" customWidth="1"/>
    <col min="15619" max="15619" width="13.33203125" style="1" customWidth="1"/>
    <col min="15620" max="15620" width="23.33203125" style="1" customWidth="1"/>
    <col min="15621" max="15621" width="19.88671875" style="1" customWidth="1"/>
    <col min="15622" max="15622" width="22.33203125" style="1" bestFit="1" customWidth="1"/>
    <col min="15623" max="15623" width="22.44140625" style="1" customWidth="1"/>
    <col min="15624" max="15871" width="9.109375" style="1"/>
    <col min="15872" max="15872" width="6.109375" style="1" customWidth="1"/>
    <col min="15873" max="15873" width="46.44140625" style="1" customWidth="1"/>
    <col min="15874" max="15874" width="36.6640625" style="1" customWidth="1"/>
    <col min="15875" max="15875" width="13.33203125" style="1" customWidth="1"/>
    <col min="15876" max="15876" width="23.33203125" style="1" customWidth="1"/>
    <col min="15877" max="15877" width="19.88671875" style="1" customWidth="1"/>
    <col min="15878" max="15878" width="22.33203125" style="1" bestFit="1" customWidth="1"/>
    <col min="15879" max="15879" width="22.44140625" style="1" customWidth="1"/>
    <col min="15880" max="16127" width="9.109375" style="1"/>
    <col min="16128" max="16128" width="6.109375" style="1" customWidth="1"/>
    <col min="16129" max="16129" width="46.44140625" style="1" customWidth="1"/>
    <col min="16130" max="16130" width="36.6640625" style="1" customWidth="1"/>
    <col min="16131" max="16131" width="13.33203125" style="1" customWidth="1"/>
    <col min="16132" max="16132" width="23.33203125" style="1" customWidth="1"/>
    <col min="16133" max="16133" width="19.88671875" style="1" customWidth="1"/>
    <col min="16134" max="16134" width="22.33203125" style="1" bestFit="1" customWidth="1"/>
    <col min="16135" max="16135" width="22.44140625" style="1" customWidth="1"/>
    <col min="16136" max="16384" width="9.109375" style="1"/>
  </cols>
  <sheetData>
    <row r="1" spans="2:16" ht="36" customHeight="1" thickBot="1" x14ac:dyDescent="0.35">
      <c r="B1" s="131"/>
      <c r="C1" s="131"/>
      <c r="D1" s="131"/>
      <c r="E1" s="14"/>
      <c r="F1" s="14"/>
      <c r="G1" s="14"/>
      <c r="H1" s="14"/>
      <c r="I1" s="14"/>
      <c r="J1" s="14"/>
      <c r="K1" s="59"/>
      <c r="L1" s="59"/>
      <c r="M1" s="59"/>
      <c r="N1" s="59"/>
      <c r="O1" s="59"/>
      <c r="P1" s="59"/>
    </row>
    <row r="2" spans="2:16" ht="37.950000000000003" customHeight="1" x14ac:dyDescent="0.3">
      <c r="B2" s="210" t="s">
        <v>134</v>
      </c>
      <c r="C2" s="211"/>
      <c r="D2" s="211"/>
      <c r="E2" s="211"/>
      <c r="F2" s="211"/>
      <c r="G2" s="211"/>
      <c r="H2" s="211"/>
      <c r="I2" s="212"/>
      <c r="J2" s="14"/>
      <c r="K2" s="219" t="s">
        <v>124</v>
      </c>
      <c r="L2" s="220"/>
      <c r="M2" s="220"/>
      <c r="N2" s="220"/>
      <c r="O2" s="59"/>
      <c r="P2" s="59"/>
    </row>
    <row r="3" spans="2:16" ht="14.4" customHeight="1" thickBot="1" x14ac:dyDescent="0.35">
      <c r="B3" s="213"/>
      <c r="C3" s="214"/>
      <c r="D3" s="214"/>
      <c r="E3" s="214"/>
      <c r="F3" s="214"/>
      <c r="G3" s="214"/>
      <c r="H3" s="214"/>
      <c r="I3" s="215"/>
      <c r="J3" s="14"/>
      <c r="K3" s="58"/>
      <c r="L3" s="58"/>
      <c r="M3" s="58"/>
      <c r="N3" s="58"/>
      <c r="O3" s="59"/>
      <c r="P3" s="59"/>
    </row>
    <row r="4" spans="2:16" ht="15" customHeight="1" thickBot="1" x14ac:dyDescent="0.35">
      <c r="B4" s="216"/>
      <c r="C4" s="217"/>
      <c r="D4" s="217"/>
      <c r="E4" s="217"/>
      <c r="F4" s="217"/>
      <c r="G4" s="217"/>
      <c r="H4" s="217"/>
      <c r="I4" s="218"/>
      <c r="J4" s="14"/>
      <c r="K4" s="221" t="s">
        <v>135</v>
      </c>
      <c r="L4" s="222"/>
      <c r="M4" s="222"/>
      <c r="N4" s="223"/>
      <c r="O4" s="59"/>
      <c r="P4" s="59"/>
    </row>
    <row r="5" spans="2:16" ht="31.95" customHeight="1" x14ac:dyDescent="0.3">
      <c r="B5" s="230" t="s">
        <v>136</v>
      </c>
      <c r="C5" s="231"/>
      <c r="D5" s="115">
        <f>SUM(G8:G83)</f>
        <v>71000</v>
      </c>
      <c r="E5" s="101" t="s">
        <v>137</v>
      </c>
      <c r="F5" s="115">
        <f>SUM(H8:H83)</f>
        <v>22977.109999999986</v>
      </c>
      <c r="G5" s="232" t="s">
        <v>138</v>
      </c>
      <c r="H5" s="233"/>
      <c r="I5" s="116">
        <f>SUM(I8:I83)</f>
        <v>93977.109999999986</v>
      </c>
      <c r="J5" s="14"/>
      <c r="K5" s="224"/>
      <c r="L5" s="225"/>
      <c r="M5" s="225"/>
      <c r="N5" s="226"/>
      <c r="O5" s="59"/>
      <c r="P5" s="59"/>
    </row>
    <row r="6" spans="2:16" x14ac:dyDescent="0.3">
      <c r="B6" s="234"/>
      <c r="C6" s="235"/>
      <c r="D6" s="235"/>
      <c r="E6" s="235"/>
      <c r="F6" s="235"/>
      <c r="G6" s="235"/>
      <c r="H6" s="235"/>
      <c r="I6" s="236"/>
      <c r="J6" s="14"/>
      <c r="K6" s="224"/>
      <c r="L6" s="225"/>
      <c r="M6" s="225"/>
      <c r="N6" s="226"/>
      <c r="O6" s="59"/>
      <c r="P6" s="59"/>
    </row>
    <row r="7" spans="2:16" ht="48" customHeight="1" x14ac:dyDescent="0.3">
      <c r="B7" s="31" t="s">
        <v>4</v>
      </c>
      <c r="C7" s="31" t="s">
        <v>89</v>
      </c>
      <c r="D7" s="31" t="s">
        <v>88</v>
      </c>
      <c r="E7" s="31" t="s">
        <v>90</v>
      </c>
      <c r="F7" s="31" t="s">
        <v>92</v>
      </c>
      <c r="G7" s="31" t="s">
        <v>91</v>
      </c>
      <c r="H7" s="31" t="s">
        <v>93</v>
      </c>
      <c r="I7" s="31" t="s">
        <v>94</v>
      </c>
      <c r="J7" s="14"/>
      <c r="K7" s="224"/>
      <c r="L7" s="225"/>
      <c r="M7" s="225"/>
      <c r="N7" s="226"/>
      <c r="O7" s="59"/>
      <c r="P7" s="59"/>
    </row>
    <row r="8" spans="2:16" ht="22.95" customHeight="1" x14ac:dyDescent="0.3">
      <c r="B8" s="117">
        <f t="shared" ref="B8:B39" si="0">ROW()-7</f>
        <v>1</v>
      </c>
      <c r="C8" s="93">
        <v>42628</v>
      </c>
      <c r="D8" s="94">
        <v>45005</v>
      </c>
      <c r="E8" s="95">
        <f>D8-C8</f>
        <v>2377</v>
      </c>
      <c r="F8" s="27">
        <v>9</v>
      </c>
      <c r="G8" s="96">
        <v>1000</v>
      </c>
      <c r="H8" s="113">
        <f t="shared" ref="H8:H39" si="1">IF(COUNT(C8:D8,G8)=0,0,IF(COUNT(C8:D8,F8:G8)&lt;4,NA(),IF(OR(D8&lt;C8,F8&lt;0,G8&lt;0),NA(),ROUND(G8*F8*E8/36500,2))))</f>
        <v>586.11</v>
      </c>
      <c r="I8" s="98">
        <f t="shared" ref="I8:I39" si="2">G8+H8</f>
        <v>1586.1100000000001</v>
      </c>
      <c r="J8" s="14"/>
      <c r="K8" s="224"/>
      <c r="L8" s="225"/>
      <c r="M8" s="225"/>
      <c r="N8" s="226"/>
      <c r="O8" s="59"/>
      <c r="P8" s="59"/>
    </row>
    <row r="9" spans="2:16" ht="22.95" customHeight="1" x14ac:dyDescent="0.3">
      <c r="B9" s="117">
        <f t="shared" si="0"/>
        <v>2</v>
      </c>
      <c r="C9" s="93">
        <v>42658</v>
      </c>
      <c r="D9" s="94">
        <v>45005</v>
      </c>
      <c r="E9" s="95">
        <f t="shared" ref="E9:E72" si="3">D9-C9</f>
        <v>2347</v>
      </c>
      <c r="F9" s="27">
        <v>9</v>
      </c>
      <c r="G9" s="96">
        <v>1000</v>
      </c>
      <c r="H9" s="113">
        <f t="shared" si="1"/>
        <v>578.71</v>
      </c>
      <c r="I9" s="99">
        <f t="shared" si="2"/>
        <v>1578.71</v>
      </c>
      <c r="J9" s="14"/>
      <c r="K9" s="224"/>
      <c r="L9" s="225"/>
      <c r="M9" s="225"/>
      <c r="N9" s="226"/>
      <c r="O9" s="59"/>
      <c r="P9" s="59"/>
    </row>
    <row r="10" spans="2:16" ht="22.95" customHeight="1" x14ac:dyDescent="0.3">
      <c r="B10" s="117">
        <f t="shared" si="0"/>
        <v>3</v>
      </c>
      <c r="C10" s="93">
        <v>42689</v>
      </c>
      <c r="D10" s="94">
        <v>45005</v>
      </c>
      <c r="E10" s="95">
        <f t="shared" si="3"/>
        <v>2316</v>
      </c>
      <c r="F10" s="27">
        <v>9</v>
      </c>
      <c r="G10" s="96">
        <v>1000</v>
      </c>
      <c r="H10" s="113">
        <f t="shared" si="1"/>
        <v>571.07000000000005</v>
      </c>
      <c r="I10" s="99">
        <f t="shared" si="2"/>
        <v>1571.0700000000002</v>
      </c>
      <c r="J10" s="14"/>
      <c r="K10" s="224"/>
      <c r="L10" s="225"/>
      <c r="M10" s="225"/>
      <c r="N10" s="226"/>
      <c r="O10" s="59"/>
      <c r="P10" s="59"/>
    </row>
    <row r="11" spans="2:16" ht="22.95" customHeight="1" x14ac:dyDescent="0.3">
      <c r="B11" s="117">
        <f t="shared" si="0"/>
        <v>4</v>
      </c>
      <c r="C11" s="93">
        <v>42719</v>
      </c>
      <c r="D11" s="94">
        <v>45005</v>
      </c>
      <c r="E11" s="95">
        <f t="shared" si="3"/>
        <v>2286</v>
      </c>
      <c r="F11" s="27">
        <v>9</v>
      </c>
      <c r="G11" s="96">
        <v>1000</v>
      </c>
      <c r="H11" s="113">
        <f t="shared" si="1"/>
        <v>563.66999999999996</v>
      </c>
      <c r="I11" s="99">
        <f t="shared" si="2"/>
        <v>1563.67</v>
      </c>
      <c r="J11" s="14"/>
      <c r="K11" s="224"/>
      <c r="L11" s="225"/>
      <c r="M11" s="225"/>
      <c r="N11" s="226"/>
      <c r="O11" s="59"/>
      <c r="P11" s="59"/>
    </row>
    <row r="12" spans="2:16" ht="22.95" customHeight="1" x14ac:dyDescent="0.3">
      <c r="B12" s="117">
        <f t="shared" si="0"/>
        <v>5</v>
      </c>
      <c r="C12" s="93">
        <v>42750</v>
      </c>
      <c r="D12" s="94">
        <v>45005</v>
      </c>
      <c r="E12" s="95">
        <f t="shared" si="3"/>
        <v>2255</v>
      </c>
      <c r="F12" s="27">
        <v>9</v>
      </c>
      <c r="G12" s="96">
        <v>1000</v>
      </c>
      <c r="H12" s="113">
        <f t="shared" si="1"/>
        <v>556.03</v>
      </c>
      <c r="I12" s="99">
        <f t="shared" si="2"/>
        <v>1556.03</v>
      </c>
      <c r="J12" s="14"/>
      <c r="K12" s="224"/>
      <c r="L12" s="225"/>
      <c r="M12" s="225"/>
      <c r="N12" s="226"/>
      <c r="O12" s="59"/>
      <c r="P12" s="59"/>
    </row>
    <row r="13" spans="2:16" ht="22.95" customHeight="1" x14ac:dyDescent="0.3">
      <c r="B13" s="117">
        <f t="shared" si="0"/>
        <v>6</v>
      </c>
      <c r="C13" s="93">
        <v>42781</v>
      </c>
      <c r="D13" s="94">
        <v>45005</v>
      </c>
      <c r="E13" s="95">
        <f t="shared" si="3"/>
        <v>2224</v>
      </c>
      <c r="F13" s="27">
        <v>9</v>
      </c>
      <c r="G13" s="96">
        <v>1000</v>
      </c>
      <c r="H13" s="113">
        <f t="shared" si="1"/>
        <v>548.38</v>
      </c>
      <c r="I13" s="99">
        <f t="shared" si="2"/>
        <v>1548.38</v>
      </c>
      <c r="J13" s="14"/>
      <c r="K13" s="224"/>
      <c r="L13" s="225"/>
      <c r="M13" s="225"/>
      <c r="N13" s="226"/>
      <c r="O13" s="59"/>
      <c r="P13" s="59"/>
    </row>
    <row r="14" spans="2:16" ht="22.95" customHeight="1" thickBot="1" x14ac:dyDescent="0.35">
      <c r="B14" s="117">
        <f t="shared" si="0"/>
        <v>7</v>
      </c>
      <c r="C14" s="93">
        <v>42809</v>
      </c>
      <c r="D14" s="94">
        <v>45005</v>
      </c>
      <c r="E14" s="95">
        <f t="shared" si="3"/>
        <v>2196</v>
      </c>
      <c r="F14" s="27">
        <v>9</v>
      </c>
      <c r="G14" s="96">
        <v>1000</v>
      </c>
      <c r="H14" s="113">
        <f t="shared" si="1"/>
        <v>541.48</v>
      </c>
      <c r="I14" s="99">
        <f t="shared" si="2"/>
        <v>1541.48</v>
      </c>
      <c r="J14" s="14"/>
      <c r="K14" s="227"/>
      <c r="L14" s="228"/>
      <c r="M14" s="228"/>
      <c r="N14" s="229"/>
      <c r="O14" s="59"/>
      <c r="P14" s="59"/>
    </row>
    <row r="15" spans="2:16" ht="22.95" customHeight="1" thickBot="1" x14ac:dyDescent="0.35">
      <c r="B15" s="117">
        <f t="shared" si="0"/>
        <v>8</v>
      </c>
      <c r="C15" s="93">
        <v>42840</v>
      </c>
      <c r="D15" s="94">
        <v>45005</v>
      </c>
      <c r="E15" s="95">
        <f t="shared" si="3"/>
        <v>2165</v>
      </c>
      <c r="F15" s="27">
        <v>9</v>
      </c>
      <c r="G15" s="96">
        <v>1000</v>
      </c>
      <c r="H15" s="113">
        <f t="shared" si="1"/>
        <v>533.84</v>
      </c>
      <c r="I15" s="99">
        <f t="shared" si="2"/>
        <v>1533.8400000000001</v>
      </c>
      <c r="J15" s="14"/>
      <c r="K15" s="59"/>
      <c r="L15" s="59"/>
      <c r="M15" s="59"/>
      <c r="N15" s="59"/>
      <c r="O15" s="59"/>
      <c r="P15" s="59"/>
    </row>
    <row r="16" spans="2:16" ht="22.95" customHeight="1" thickBot="1" x14ac:dyDescent="0.35">
      <c r="B16" s="117">
        <f t="shared" si="0"/>
        <v>9</v>
      </c>
      <c r="C16" s="93">
        <v>42870</v>
      </c>
      <c r="D16" s="94">
        <v>45005</v>
      </c>
      <c r="E16" s="95">
        <f t="shared" si="3"/>
        <v>2135</v>
      </c>
      <c r="F16" s="27">
        <v>9</v>
      </c>
      <c r="G16" s="96">
        <v>1000</v>
      </c>
      <c r="H16" s="113">
        <f t="shared" si="1"/>
        <v>526.44000000000005</v>
      </c>
      <c r="I16" s="99">
        <f t="shared" si="2"/>
        <v>1526.44</v>
      </c>
      <c r="J16" s="14"/>
      <c r="K16" s="237" t="s">
        <v>139</v>
      </c>
      <c r="L16" s="238"/>
      <c r="M16" s="238"/>
      <c r="N16" s="238"/>
      <c r="O16" s="238"/>
      <c r="P16" s="239"/>
    </row>
    <row r="17" spans="2:16" ht="22.95" customHeight="1" x14ac:dyDescent="0.3">
      <c r="B17" s="117">
        <f t="shared" si="0"/>
        <v>10</v>
      </c>
      <c r="C17" s="93">
        <v>42901</v>
      </c>
      <c r="D17" s="94">
        <v>45005</v>
      </c>
      <c r="E17" s="95">
        <f t="shared" si="3"/>
        <v>2104</v>
      </c>
      <c r="F17" s="27">
        <v>9</v>
      </c>
      <c r="G17" s="96">
        <v>1000</v>
      </c>
      <c r="H17" s="113">
        <f t="shared" si="1"/>
        <v>518.79</v>
      </c>
      <c r="I17" s="99">
        <f t="shared" si="2"/>
        <v>1518.79</v>
      </c>
      <c r="J17" s="14"/>
      <c r="K17" s="240" t="s">
        <v>140</v>
      </c>
      <c r="L17" s="241"/>
      <c r="M17" s="241"/>
      <c r="N17" s="241"/>
      <c r="O17" s="241"/>
      <c r="P17" s="242"/>
    </row>
    <row r="18" spans="2:16" ht="22.95" customHeight="1" x14ac:dyDescent="0.3">
      <c r="B18" s="117">
        <f t="shared" si="0"/>
        <v>11</v>
      </c>
      <c r="C18" s="93">
        <v>42931</v>
      </c>
      <c r="D18" s="94">
        <v>45005</v>
      </c>
      <c r="E18" s="95">
        <f t="shared" si="3"/>
        <v>2074</v>
      </c>
      <c r="F18" s="27">
        <v>9</v>
      </c>
      <c r="G18" s="96">
        <v>1000</v>
      </c>
      <c r="H18" s="113">
        <f t="shared" si="1"/>
        <v>511.4</v>
      </c>
      <c r="I18" s="99">
        <f t="shared" si="2"/>
        <v>1511.4</v>
      </c>
      <c r="J18" s="14"/>
      <c r="K18" s="243" t="s">
        <v>141</v>
      </c>
      <c r="L18" s="244"/>
      <c r="M18" s="244"/>
      <c r="N18" s="244"/>
      <c r="O18" s="244"/>
      <c r="P18" s="245"/>
    </row>
    <row r="19" spans="2:16" ht="22.95" customHeight="1" thickBot="1" x14ac:dyDescent="0.35">
      <c r="B19" s="117">
        <f t="shared" si="0"/>
        <v>12</v>
      </c>
      <c r="C19" s="93">
        <v>42962</v>
      </c>
      <c r="D19" s="94">
        <v>45005</v>
      </c>
      <c r="E19" s="95">
        <f t="shared" si="3"/>
        <v>2043</v>
      </c>
      <c r="F19" s="27">
        <v>9</v>
      </c>
      <c r="G19" s="96">
        <v>1000</v>
      </c>
      <c r="H19" s="113">
        <f t="shared" si="1"/>
        <v>503.75</v>
      </c>
      <c r="I19" s="99">
        <f t="shared" si="2"/>
        <v>1503.75</v>
      </c>
      <c r="J19" s="14"/>
      <c r="K19" s="186"/>
      <c r="L19" s="187"/>
      <c r="M19" s="187"/>
      <c r="N19" s="187"/>
      <c r="O19" s="187"/>
      <c r="P19" s="188"/>
    </row>
    <row r="20" spans="2:16" ht="22.95" customHeight="1" thickBot="1" x14ac:dyDescent="0.35">
      <c r="B20" s="117">
        <f t="shared" si="0"/>
        <v>13</v>
      </c>
      <c r="C20" s="93">
        <v>42993</v>
      </c>
      <c r="D20" s="94">
        <v>45005</v>
      </c>
      <c r="E20" s="95">
        <f t="shared" si="3"/>
        <v>2012</v>
      </c>
      <c r="F20" s="27">
        <v>9</v>
      </c>
      <c r="G20" s="96">
        <v>1000</v>
      </c>
      <c r="H20" s="113">
        <f t="shared" si="1"/>
        <v>496.11</v>
      </c>
      <c r="I20" s="99">
        <f t="shared" si="2"/>
        <v>1496.1100000000001</v>
      </c>
      <c r="J20" s="14"/>
      <c r="K20" s="246" t="s">
        <v>142</v>
      </c>
      <c r="L20" s="247"/>
      <c r="M20" s="247"/>
      <c r="N20" s="247"/>
      <c r="O20" s="247"/>
      <c r="P20" s="248"/>
    </row>
    <row r="21" spans="2:16" ht="22.95" customHeight="1" x14ac:dyDescent="0.3">
      <c r="B21" s="117">
        <f t="shared" si="0"/>
        <v>14</v>
      </c>
      <c r="C21" s="93">
        <v>43023</v>
      </c>
      <c r="D21" s="94">
        <v>45005</v>
      </c>
      <c r="E21" s="95">
        <f t="shared" si="3"/>
        <v>1982</v>
      </c>
      <c r="F21" s="27">
        <v>9</v>
      </c>
      <c r="G21" s="96">
        <v>1000</v>
      </c>
      <c r="H21" s="113">
        <f t="shared" si="1"/>
        <v>488.71</v>
      </c>
      <c r="I21" s="99">
        <f t="shared" si="2"/>
        <v>1488.71</v>
      </c>
      <c r="J21" s="14"/>
      <c r="K21" s="171"/>
      <c r="L21" s="171"/>
      <c r="M21" s="171"/>
      <c r="N21" s="171"/>
      <c r="O21" s="171"/>
      <c r="P21" s="171"/>
    </row>
    <row r="22" spans="2:16" ht="22.95" customHeight="1" x14ac:dyDescent="0.3">
      <c r="B22" s="117">
        <f t="shared" si="0"/>
        <v>15</v>
      </c>
      <c r="C22" s="93">
        <v>43054</v>
      </c>
      <c r="D22" s="94">
        <v>45005</v>
      </c>
      <c r="E22" s="95">
        <f t="shared" si="3"/>
        <v>1951</v>
      </c>
      <c r="F22" s="27">
        <v>9</v>
      </c>
      <c r="G22" s="96">
        <v>1000</v>
      </c>
      <c r="H22" s="113">
        <f t="shared" si="1"/>
        <v>481.07</v>
      </c>
      <c r="I22" s="99">
        <f t="shared" si="2"/>
        <v>1481.07</v>
      </c>
      <c r="J22" s="14"/>
      <c r="K22" s="171" t="s">
        <v>176</v>
      </c>
      <c r="L22" s="171"/>
      <c r="M22" s="171"/>
      <c r="N22" s="171"/>
      <c r="O22" s="171"/>
      <c r="P22" s="171"/>
    </row>
    <row r="23" spans="2:16" ht="22.95" customHeight="1" x14ac:dyDescent="0.3">
      <c r="B23" s="117">
        <f t="shared" si="0"/>
        <v>16</v>
      </c>
      <c r="C23" s="93">
        <v>43084</v>
      </c>
      <c r="D23" s="94">
        <v>45005</v>
      </c>
      <c r="E23" s="95">
        <f t="shared" si="3"/>
        <v>1921</v>
      </c>
      <c r="F23" s="27">
        <v>9</v>
      </c>
      <c r="G23" s="96">
        <v>1000</v>
      </c>
      <c r="H23" s="113">
        <f t="shared" si="1"/>
        <v>473.67</v>
      </c>
      <c r="I23" s="99">
        <f t="shared" si="2"/>
        <v>1473.67</v>
      </c>
      <c r="J23" s="14"/>
      <c r="K23" s="171"/>
      <c r="L23" s="171"/>
      <c r="M23" s="171"/>
      <c r="N23" s="171"/>
      <c r="O23" s="171"/>
      <c r="P23" s="171"/>
    </row>
    <row r="24" spans="2:16" ht="22.95" customHeight="1" x14ac:dyDescent="0.3">
      <c r="B24" s="117">
        <f t="shared" si="0"/>
        <v>17</v>
      </c>
      <c r="C24" s="93">
        <v>43115</v>
      </c>
      <c r="D24" s="94">
        <v>45005</v>
      </c>
      <c r="E24" s="95">
        <f t="shared" si="3"/>
        <v>1890</v>
      </c>
      <c r="F24" s="27">
        <v>9</v>
      </c>
      <c r="G24" s="96">
        <v>1000</v>
      </c>
      <c r="H24" s="113">
        <f t="shared" si="1"/>
        <v>466.03</v>
      </c>
      <c r="I24" s="99">
        <f t="shared" si="2"/>
        <v>1466.03</v>
      </c>
      <c r="J24" s="14"/>
      <c r="K24" s="171"/>
      <c r="L24" s="171"/>
      <c r="M24" s="171"/>
      <c r="N24" s="171"/>
      <c r="O24" s="171"/>
      <c r="P24" s="171"/>
    </row>
    <row r="25" spans="2:16" ht="22.95" customHeight="1" x14ac:dyDescent="0.3">
      <c r="B25" s="117">
        <f t="shared" si="0"/>
        <v>18</v>
      </c>
      <c r="C25" s="93">
        <v>43146</v>
      </c>
      <c r="D25" s="94">
        <v>45005</v>
      </c>
      <c r="E25" s="95">
        <f t="shared" si="3"/>
        <v>1859</v>
      </c>
      <c r="F25" s="27">
        <v>9</v>
      </c>
      <c r="G25" s="96">
        <v>1000</v>
      </c>
      <c r="H25" s="113">
        <f t="shared" si="1"/>
        <v>458.38</v>
      </c>
      <c r="I25" s="99">
        <f t="shared" si="2"/>
        <v>1458.38</v>
      </c>
      <c r="J25" s="14"/>
      <c r="K25" s="14"/>
      <c r="L25" s="14"/>
      <c r="M25" s="14"/>
      <c r="N25" s="14"/>
      <c r="O25" s="14"/>
      <c r="P25" s="14"/>
    </row>
    <row r="26" spans="2:16" ht="22.95" customHeight="1" x14ac:dyDescent="0.3">
      <c r="B26" s="117">
        <f t="shared" si="0"/>
        <v>19</v>
      </c>
      <c r="C26" s="93">
        <v>43174</v>
      </c>
      <c r="D26" s="94">
        <v>45005</v>
      </c>
      <c r="E26" s="95">
        <f t="shared" si="3"/>
        <v>1831</v>
      </c>
      <c r="F26" s="27">
        <v>9</v>
      </c>
      <c r="G26" s="96">
        <v>1000</v>
      </c>
      <c r="H26" s="113">
        <f t="shared" si="1"/>
        <v>451.48</v>
      </c>
      <c r="I26" s="99">
        <f t="shared" si="2"/>
        <v>1451.48</v>
      </c>
      <c r="J26" s="14"/>
      <c r="K26" s="14"/>
      <c r="L26" s="14"/>
      <c r="M26" s="14"/>
      <c r="N26" s="14"/>
      <c r="O26" s="14"/>
      <c r="P26" s="14"/>
    </row>
    <row r="27" spans="2:16" ht="22.95" customHeight="1" x14ac:dyDescent="0.3">
      <c r="B27" s="117">
        <f t="shared" si="0"/>
        <v>20</v>
      </c>
      <c r="C27" s="93">
        <v>43205</v>
      </c>
      <c r="D27" s="94">
        <v>45005</v>
      </c>
      <c r="E27" s="95">
        <f t="shared" si="3"/>
        <v>1800</v>
      </c>
      <c r="F27" s="27">
        <v>9</v>
      </c>
      <c r="G27" s="96">
        <v>1000</v>
      </c>
      <c r="H27" s="113">
        <f t="shared" si="1"/>
        <v>443.84</v>
      </c>
      <c r="I27" s="99">
        <f t="shared" si="2"/>
        <v>1443.84</v>
      </c>
      <c r="J27" s="14"/>
      <c r="K27" s="14"/>
      <c r="L27" s="14"/>
      <c r="M27" s="14"/>
      <c r="N27" s="14"/>
      <c r="O27" s="14"/>
      <c r="P27" s="14"/>
    </row>
    <row r="28" spans="2:16" ht="22.95" customHeight="1" x14ac:dyDescent="0.3">
      <c r="B28" s="117">
        <f t="shared" si="0"/>
        <v>21</v>
      </c>
      <c r="C28" s="93">
        <v>43235</v>
      </c>
      <c r="D28" s="94">
        <v>45005</v>
      </c>
      <c r="E28" s="95">
        <f t="shared" si="3"/>
        <v>1770</v>
      </c>
      <c r="F28" s="27">
        <v>9</v>
      </c>
      <c r="G28" s="96">
        <v>1000</v>
      </c>
      <c r="H28" s="113">
        <f t="shared" si="1"/>
        <v>436.44</v>
      </c>
      <c r="I28" s="99">
        <f t="shared" si="2"/>
        <v>1436.44</v>
      </c>
      <c r="J28" s="14"/>
      <c r="K28" s="14"/>
      <c r="L28" s="14"/>
      <c r="M28" s="14"/>
      <c r="N28" s="14"/>
      <c r="O28" s="14"/>
      <c r="P28" s="14"/>
    </row>
    <row r="29" spans="2:16" ht="22.95" customHeight="1" x14ac:dyDescent="0.3">
      <c r="B29" s="117">
        <f t="shared" si="0"/>
        <v>22</v>
      </c>
      <c r="C29" s="93">
        <v>43266</v>
      </c>
      <c r="D29" s="94">
        <v>45005</v>
      </c>
      <c r="E29" s="95">
        <f t="shared" si="3"/>
        <v>1739</v>
      </c>
      <c r="F29" s="27">
        <v>9</v>
      </c>
      <c r="G29" s="96">
        <v>1000</v>
      </c>
      <c r="H29" s="113">
        <f t="shared" si="1"/>
        <v>428.79</v>
      </c>
      <c r="I29" s="99">
        <f t="shared" si="2"/>
        <v>1428.79</v>
      </c>
      <c r="J29" s="14"/>
      <c r="K29" s="14"/>
      <c r="L29" s="14"/>
      <c r="M29" s="14"/>
      <c r="N29" s="14"/>
      <c r="O29" s="14"/>
      <c r="P29" s="14"/>
    </row>
    <row r="30" spans="2:16" ht="22.95" customHeight="1" x14ac:dyDescent="0.3">
      <c r="B30" s="117">
        <f t="shared" si="0"/>
        <v>23</v>
      </c>
      <c r="C30" s="93">
        <v>43296</v>
      </c>
      <c r="D30" s="94">
        <v>45005</v>
      </c>
      <c r="E30" s="95">
        <f t="shared" si="3"/>
        <v>1709</v>
      </c>
      <c r="F30" s="27">
        <v>9</v>
      </c>
      <c r="G30" s="96">
        <v>1000</v>
      </c>
      <c r="H30" s="113">
        <f t="shared" si="1"/>
        <v>421.4</v>
      </c>
      <c r="I30" s="99">
        <f t="shared" si="2"/>
        <v>1421.4</v>
      </c>
      <c r="J30" s="14"/>
      <c r="K30" s="14"/>
      <c r="L30" s="14"/>
      <c r="M30" s="14"/>
      <c r="N30" s="14"/>
      <c r="O30" s="14"/>
      <c r="P30" s="14"/>
    </row>
    <row r="31" spans="2:16" ht="22.95" customHeight="1" x14ac:dyDescent="0.3">
      <c r="B31" s="117">
        <f t="shared" si="0"/>
        <v>24</v>
      </c>
      <c r="C31" s="93">
        <v>43327</v>
      </c>
      <c r="D31" s="94">
        <v>45005</v>
      </c>
      <c r="E31" s="95">
        <f t="shared" si="3"/>
        <v>1678</v>
      </c>
      <c r="F31" s="27">
        <v>9</v>
      </c>
      <c r="G31" s="96">
        <v>1000</v>
      </c>
      <c r="H31" s="113">
        <f t="shared" si="1"/>
        <v>413.75</v>
      </c>
      <c r="I31" s="99">
        <f t="shared" si="2"/>
        <v>1413.75</v>
      </c>
      <c r="J31" s="14"/>
      <c r="K31" s="14"/>
      <c r="L31" s="14"/>
      <c r="M31" s="14"/>
      <c r="N31" s="14"/>
      <c r="O31" s="14"/>
      <c r="P31" s="14"/>
    </row>
    <row r="32" spans="2:16" ht="22.95" customHeight="1" x14ac:dyDescent="0.3">
      <c r="B32" s="117">
        <f t="shared" si="0"/>
        <v>25</v>
      </c>
      <c r="C32" s="93">
        <v>43358</v>
      </c>
      <c r="D32" s="94">
        <v>45005</v>
      </c>
      <c r="E32" s="95">
        <f t="shared" si="3"/>
        <v>1647</v>
      </c>
      <c r="F32" s="27">
        <v>9</v>
      </c>
      <c r="G32" s="96">
        <v>1000</v>
      </c>
      <c r="H32" s="113">
        <f t="shared" si="1"/>
        <v>406.11</v>
      </c>
      <c r="I32" s="99">
        <f t="shared" si="2"/>
        <v>1406.1100000000001</v>
      </c>
      <c r="J32" s="14"/>
      <c r="K32" s="14"/>
      <c r="L32" s="14"/>
      <c r="M32" s="14"/>
      <c r="N32" s="14"/>
      <c r="O32" s="14"/>
      <c r="P32" s="14"/>
    </row>
    <row r="33" spans="2:16" ht="22.95" customHeight="1" x14ac:dyDescent="0.3">
      <c r="B33" s="117">
        <f t="shared" si="0"/>
        <v>26</v>
      </c>
      <c r="C33" s="93">
        <v>43388</v>
      </c>
      <c r="D33" s="94">
        <v>45005</v>
      </c>
      <c r="E33" s="95">
        <f t="shared" si="3"/>
        <v>1617</v>
      </c>
      <c r="F33" s="27">
        <v>9</v>
      </c>
      <c r="G33" s="96">
        <v>1000</v>
      </c>
      <c r="H33" s="113">
        <f t="shared" si="1"/>
        <v>398.71</v>
      </c>
      <c r="I33" s="99">
        <f t="shared" si="2"/>
        <v>1398.71</v>
      </c>
      <c r="J33" s="14"/>
      <c r="K33" s="14"/>
      <c r="L33" s="14"/>
      <c r="M33" s="14"/>
      <c r="N33" s="14"/>
      <c r="O33" s="14"/>
      <c r="P33" s="14"/>
    </row>
    <row r="34" spans="2:16" ht="22.95" customHeight="1" x14ac:dyDescent="0.3">
      <c r="B34" s="117">
        <f t="shared" si="0"/>
        <v>27</v>
      </c>
      <c r="C34" s="93">
        <v>43419</v>
      </c>
      <c r="D34" s="94">
        <v>45005</v>
      </c>
      <c r="E34" s="95">
        <f t="shared" si="3"/>
        <v>1586</v>
      </c>
      <c r="F34" s="27">
        <v>9</v>
      </c>
      <c r="G34" s="96">
        <v>1000</v>
      </c>
      <c r="H34" s="113">
        <f t="shared" si="1"/>
        <v>391.07</v>
      </c>
      <c r="I34" s="99">
        <f t="shared" si="2"/>
        <v>1391.07</v>
      </c>
      <c r="J34" s="14"/>
      <c r="K34" s="14"/>
      <c r="L34" s="14"/>
      <c r="M34" s="14"/>
      <c r="N34" s="14"/>
      <c r="O34" s="14"/>
      <c r="P34" s="14"/>
    </row>
    <row r="35" spans="2:16" ht="22.95" customHeight="1" x14ac:dyDescent="0.3">
      <c r="B35" s="117">
        <f t="shared" si="0"/>
        <v>28</v>
      </c>
      <c r="C35" s="93">
        <v>43449</v>
      </c>
      <c r="D35" s="94">
        <v>45005</v>
      </c>
      <c r="E35" s="95">
        <f t="shared" si="3"/>
        <v>1556</v>
      </c>
      <c r="F35" s="27">
        <v>9</v>
      </c>
      <c r="G35" s="96">
        <v>1000</v>
      </c>
      <c r="H35" s="113">
        <f t="shared" si="1"/>
        <v>383.67</v>
      </c>
      <c r="I35" s="99">
        <f t="shared" si="2"/>
        <v>1383.67</v>
      </c>
      <c r="J35" s="14"/>
      <c r="K35" s="14"/>
      <c r="L35" s="14"/>
      <c r="M35" s="14"/>
      <c r="N35" s="14"/>
      <c r="O35" s="14"/>
      <c r="P35" s="14"/>
    </row>
    <row r="36" spans="2:16" ht="22.95" customHeight="1" x14ac:dyDescent="0.3">
      <c r="B36" s="117">
        <f t="shared" si="0"/>
        <v>29</v>
      </c>
      <c r="C36" s="93">
        <v>43480</v>
      </c>
      <c r="D36" s="94">
        <v>45005</v>
      </c>
      <c r="E36" s="95">
        <f t="shared" si="3"/>
        <v>1525</v>
      </c>
      <c r="F36" s="27">
        <v>9</v>
      </c>
      <c r="G36" s="96">
        <v>1000</v>
      </c>
      <c r="H36" s="113">
        <f t="shared" si="1"/>
        <v>376.03</v>
      </c>
      <c r="I36" s="99">
        <f t="shared" si="2"/>
        <v>1376.03</v>
      </c>
      <c r="J36" s="14"/>
      <c r="K36" s="14"/>
      <c r="L36" s="14"/>
      <c r="M36" s="14"/>
      <c r="N36" s="14"/>
      <c r="O36" s="14"/>
      <c r="P36" s="14"/>
    </row>
    <row r="37" spans="2:16" ht="22.95" customHeight="1" x14ac:dyDescent="0.3">
      <c r="B37" s="117">
        <f t="shared" si="0"/>
        <v>30</v>
      </c>
      <c r="C37" s="93">
        <v>43511</v>
      </c>
      <c r="D37" s="94">
        <v>45005</v>
      </c>
      <c r="E37" s="95">
        <f t="shared" si="3"/>
        <v>1494</v>
      </c>
      <c r="F37" s="27">
        <v>9</v>
      </c>
      <c r="G37" s="96">
        <v>1000</v>
      </c>
      <c r="H37" s="113">
        <f t="shared" si="1"/>
        <v>368.38</v>
      </c>
      <c r="I37" s="99">
        <f t="shared" si="2"/>
        <v>1368.38</v>
      </c>
      <c r="J37" s="14"/>
      <c r="K37" s="14"/>
      <c r="L37" s="14"/>
      <c r="M37" s="14"/>
      <c r="N37" s="14"/>
      <c r="O37" s="14"/>
      <c r="P37" s="14"/>
    </row>
    <row r="38" spans="2:16" ht="22.95" customHeight="1" x14ac:dyDescent="0.3">
      <c r="B38" s="117">
        <f t="shared" si="0"/>
        <v>31</v>
      </c>
      <c r="C38" s="93">
        <v>43539</v>
      </c>
      <c r="D38" s="94">
        <v>45005</v>
      </c>
      <c r="E38" s="95">
        <f t="shared" si="3"/>
        <v>1466</v>
      </c>
      <c r="F38" s="27">
        <v>9</v>
      </c>
      <c r="G38" s="96">
        <v>1000</v>
      </c>
      <c r="H38" s="113">
        <f t="shared" si="1"/>
        <v>361.48</v>
      </c>
      <c r="I38" s="99">
        <f t="shared" si="2"/>
        <v>1361.48</v>
      </c>
      <c r="J38" s="14"/>
      <c r="K38" s="14"/>
      <c r="L38" s="14"/>
      <c r="M38" s="14"/>
      <c r="N38" s="14"/>
      <c r="O38" s="14"/>
      <c r="P38" s="14"/>
    </row>
    <row r="39" spans="2:16" ht="22.95" customHeight="1" x14ac:dyDescent="0.3">
      <c r="B39" s="117">
        <f t="shared" si="0"/>
        <v>32</v>
      </c>
      <c r="C39" s="93">
        <v>43570</v>
      </c>
      <c r="D39" s="94">
        <v>45005</v>
      </c>
      <c r="E39" s="95">
        <f t="shared" si="3"/>
        <v>1435</v>
      </c>
      <c r="F39" s="27">
        <v>9</v>
      </c>
      <c r="G39" s="96">
        <v>1000</v>
      </c>
      <c r="H39" s="113">
        <f t="shared" si="1"/>
        <v>353.84</v>
      </c>
      <c r="I39" s="99">
        <f t="shared" si="2"/>
        <v>1353.84</v>
      </c>
      <c r="J39" s="14"/>
      <c r="K39" s="14"/>
      <c r="L39" s="14"/>
      <c r="M39" s="14"/>
      <c r="N39" s="14"/>
      <c r="O39" s="14"/>
      <c r="P39" s="14"/>
    </row>
    <row r="40" spans="2:16" ht="22.95" customHeight="1" x14ac:dyDescent="0.3">
      <c r="B40" s="117">
        <f t="shared" ref="B40:B71" si="4">ROW()-7</f>
        <v>33</v>
      </c>
      <c r="C40" s="93">
        <v>43600</v>
      </c>
      <c r="D40" s="94">
        <v>45005</v>
      </c>
      <c r="E40" s="95">
        <f t="shared" si="3"/>
        <v>1405</v>
      </c>
      <c r="F40" s="27">
        <v>9</v>
      </c>
      <c r="G40" s="96">
        <v>1000</v>
      </c>
      <c r="H40" s="113">
        <f t="shared" ref="H40:H71" si="5">IF(COUNT(C40:D40,G40)=0,0,IF(COUNT(C40:D40,F40:G40)&lt;4,NA(),IF(OR(D40&lt;C40,F40&lt;0,G40&lt;0),NA(),ROUND(G40*F40*E40/36500,2))))</f>
        <v>346.44</v>
      </c>
      <c r="I40" s="99">
        <f t="shared" ref="I40:I71" si="6">G40+H40</f>
        <v>1346.44</v>
      </c>
      <c r="J40" s="14"/>
      <c r="K40" s="14"/>
      <c r="L40" s="14"/>
      <c r="M40" s="14"/>
      <c r="N40" s="14"/>
      <c r="O40" s="14"/>
      <c r="P40" s="14"/>
    </row>
    <row r="41" spans="2:16" ht="22.95" customHeight="1" x14ac:dyDescent="0.3">
      <c r="B41" s="117">
        <f t="shared" si="4"/>
        <v>34</v>
      </c>
      <c r="C41" s="93">
        <v>43631</v>
      </c>
      <c r="D41" s="94">
        <v>45005</v>
      </c>
      <c r="E41" s="95">
        <f t="shared" si="3"/>
        <v>1374</v>
      </c>
      <c r="F41" s="27">
        <v>9</v>
      </c>
      <c r="G41" s="96">
        <v>1000</v>
      </c>
      <c r="H41" s="113">
        <f t="shared" si="5"/>
        <v>338.79</v>
      </c>
      <c r="I41" s="99">
        <f t="shared" si="6"/>
        <v>1338.79</v>
      </c>
      <c r="J41" s="14"/>
      <c r="K41" s="14"/>
      <c r="L41" s="14"/>
      <c r="M41" s="14"/>
      <c r="N41" s="14"/>
      <c r="O41" s="14"/>
      <c r="P41" s="14"/>
    </row>
    <row r="42" spans="2:16" ht="22.95" customHeight="1" x14ac:dyDescent="0.3">
      <c r="B42" s="117">
        <f t="shared" si="4"/>
        <v>35</v>
      </c>
      <c r="C42" s="93">
        <v>43661</v>
      </c>
      <c r="D42" s="94">
        <v>45005</v>
      </c>
      <c r="E42" s="95">
        <f t="shared" si="3"/>
        <v>1344</v>
      </c>
      <c r="F42" s="27">
        <v>9</v>
      </c>
      <c r="G42" s="96">
        <v>1000</v>
      </c>
      <c r="H42" s="113">
        <f t="shared" si="5"/>
        <v>331.4</v>
      </c>
      <c r="I42" s="99">
        <f t="shared" si="6"/>
        <v>1331.4</v>
      </c>
      <c r="J42" s="14"/>
      <c r="K42" s="14"/>
      <c r="L42" s="14"/>
      <c r="M42" s="14"/>
      <c r="N42" s="14"/>
      <c r="O42" s="14"/>
      <c r="P42" s="14"/>
    </row>
    <row r="43" spans="2:16" ht="22.95" customHeight="1" x14ac:dyDescent="0.3">
      <c r="B43" s="117">
        <f t="shared" si="4"/>
        <v>36</v>
      </c>
      <c r="C43" s="93">
        <v>43692</v>
      </c>
      <c r="D43" s="94">
        <v>45005</v>
      </c>
      <c r="E43" s="95">
        <f t="shared" si="3"/>
        <v>1313</v>
      </c>
      <c r="F43" s="27">
        <v>9</v>
      </c>
      <c r="G43" s="96">
        <v>1000</v>
      </c>
      <c r="H43" s="113">
        <f t="shared" si="5"/>
        <v>323.75</v>
      </c>
      <c r="I43" s="99">
        <f t="shared" si="6"/>
        <v>1323.75</v>
      </c>
      <c r="J43" s="14"/>
      <c r="K43" s="14"/>
      <c r="L43" s="14"/>
      <c r="M43" s="14"/>
      <c r="N43" s="14"/>
      <c r="O43" s="14"/>
      <c r="P43" s="14"/>
    </row>
    <row r="44" spans="2:16" ht="22.95" customHeight="1" x14ac:dyDescent="0.3">
      <c r="B44" s="117">
        <f t="shared" si="4"/>
        <v>37</v>
      </c>
      <c r="C44" s="93">
        <v>43723</v>
      </c>
      <c r="D44" s="94">
        <v>45005</v>
      </c>
      <c r="E44" s="95">
        <f t="shared" si="3"/>
        <v>1282</v>
      </c>
      <c r="F44" s="27">
        <v>9</v>
      </c>
      <c r="G44" s="96">
        <v>1000</v>
      </c>
      <c r="H44" s="113">
        <f t="shared" si="5"/>
        <v>316.11</v>
      </c>
      <c r="I44" s="99">
        <f t="shared" si="6"/>
        <v>1316.1100000000001</v>
      </c>
      <c r="J44" s="14"/>
      <c r="K44" s="14"/>
      <c r="L44" s="14"/>
      <c r="M44" s="14"/>
      <c r="N44" s="14"/>
      <c r="O44" s="14"/>
      <c r="P44" s="14"/>
    </row>
    <row r="45" spans="2:16" ht="22.95" customHeight="1" x14ac:dyDescent="0.3">
      <c r="B45" s="117">
        <f t="shared" si="4"/>
        <v>38</v>
      </c>
      <c r="C45" s="93">
        <v>43753</v>
      </c>
      <c r="D45" s="94">
        <v>45005</v>
      </c>
      <c r="E45" s="95">
        <f t="shared" si="3"/>
        <v>1252</v>
      </c>
      <c r="F45" s="27">
        <v>9</v>
      </c>
      <c r="G45" s="96">
        <v>1000</v>
      </c>
      <c r="H45" s="113">
        <f t="shared" si="5"/>
        <v>308.70999999999998</v>
      </c>
      <c r="I45" s="99">
        <f t="shared" si="6"/>
        <v>1308.71</v>
      </c>
      <c r="J45" s="14"/>
      <c r="K45" s="14"/>
      <c r="L45" s="14"/>
      <c r="M45" s="14"/>
      <c r="N45" s="14"/>
      <c r="O45" s="14"/>
      <c r="P45" s="14"/>
    </row>
    <row r="46" spans="2:16" ht="22.95" customHeight="1" x14ac:dyDescent="0.3">
      <c r="B46" s="117">
        <f t="shared" si="4"/>
        <v>39</v>
      </c>
      <c r="C46" s="93">
        <v>43784</v>
      </c>
      <c r="D46" s="94">
        <v>45005</v>
      </c>
      <c r="E46" s="95">
        <f t="shared" si="3"/>
        <v>1221</v>
      </c>
      <c r="F46" s="27">
        <v>9</v>
      </c>
      <c r="G46" s="96">
        <v>1000</v>
      </c>
      <c r="H46" s="113">
        <f t="shared" si="5"/>
        <v>301.07</v>
      </c>
      <c r="I46" s="99">
        <f t="shared" si="6"/>
        <v>1301.07</v>
      </c>
      <c r="J46" s="14"/>
      <c r="K46" s="14"/>
      <c r="L46" s="14"/>
      <c r="M46" s="14"/>
      <c r="N46" s="14"/>
      <c r="O46" s="14"/>
      <c r="P46" s="14"/>
    </row>
    <row r="47" spans="2:16" ht="22.95" customHeight="1" x14ac:dyDescent="0.3">
      <c r="B47" s="117">
        <f t="shared" si="4"/>
        <v>40</v>
      </c>
      <c r="C47" s="93">
        <v>43814</v>
      </c>
      <c r="D47" s="94">
        <v>45005</v>
      </c>
      <c r="E47" s="95">
        <f t="shared" si="3"/>
        <v>1191</v>
      </c>
      <c r="F47" s="27">
        <v>9</v>
      </c>
      <c r="G47" s="96">
        <v>1000</v>
      </c>
      <c r="H47" s="113">
        <f t="shared" si="5"/>
        <v>293.67</v>
      </c>
      <c r="I47" s="99">
        <f t="shared" si="6"/>
        <v>1293.67</v>
      </c>
      <c r="J47" s="14"/>
      <c r="K47" s="14"/>
      <c r="L47" s="14"/>
      <c r="M47" s="14"/>
      <c r="N47" s="14"/>
      <c r="O47" s="14"/>
      <c r="P47" s="14"/>
    </row>
    <row r="48" spans="2:16" ht="22.95" customHeight="1" x14ac:dyDescent="0.3">
      <c r="B48" s="117">
        <f t="shared" si="4"/>
        <v>41</v>
      </c>
      <c r="C48" s="93">
        <v>43845</v>
      </c>
      <c r="D48" s="94">
        <v>45005</v>
      </c>
      <c r="E48" s="95">
        <f t="shared" si="3"/>
        <v>1160</v>
      </c>
      <c r="F48" s="27">
        <v>9</v>
      </c>
      <c r="G48" s="96">
        <v>1000</v>
      </c>
      <c r="H48" s="113">
        <f t="shared" si="5"/>
        <v>286.02999999999997</v>
      </c>
      <c r="I48" s="99">
        <f t="shared" si="6"/>
        <v>1286.03</v>
      </c>
      <c r="J48" s="14"/>
      <c r="K48" s="14"/>
      <c r="L48" s="14"/>
      <c r="M48" s="14"/>
      <c r="N48" s="14"/>
      <c r="O48" s="14"/>
      <c r="P48" s="14"/>
    </row>
    <row r="49" spans="2:16" ht="22.95" customHeight="1" x14ac:dyDescent="0.3">
      <c r="B49" s="117">
        <f t="shared" si="4"/>
        <v>42</v>
      </c>
      <c r="C49" s="93">
        <v>43876</v>
      </c>
      <c r="D49" s="94">
        <v>45005</v>
      </c>
      <c r="E49" s="95">
        <f t="shared" si="3"/>
        <v>1129</v>
      </c>
      <c r="F49" s="27">
        <v>9</v>
      </c>
      <c r="G49" s="96">
        <v>1000</v>
      </c>
      <c r="H49" s="113">
        <f t="shared" si="5"/>
        <v>278.38</v>
      </c>
      <c r="I49" s="99">
        <f t="shared" si="6"/>
        <v>1278.3800000000001</v>
      </c>
      <c r="J49" s="14"/>
      <c r="K49" s="14"/>
      <c r="L49" s="14"/>
      <c r="M49" s="14"/>
      <c r="N49" s="14"/>
      <c r="O49" s="14"/>
      <c r="P49" s="14"/>
    </row>
    <row r="50" spans="2:16" ht="22.95" customHeight="1" x14ac:dyDescent="0.3">
      <c r="B50" s="117">
        <f t="shared" si="4"/>
        <v>43</v>
      </c>
      <c r="C50" s="93">
        <v>43905</v>
      </c>
      <c r="D50" s="94">
        <v>45005</v>
      </c>
      <c r="E50" s="95">
        <f t="shared" si="3"/>
        <v>1100</v>
      </c>
      <c r="F50" s="27">
        <v>9</v>
      </c>
      <c r="G50" s="96">
        <v>1000</v>
      </c>
      <c r="H50" s="113">
        <f t="shared" si="5"/>
        <v>271.23</v>
      </c>
      <c r="I50" s="99">
        <f t="shared" si="6"/>
        <v>1271.23</v>
      </c>
      <c r="J50" s="14"/>
      <c r="K50" s="14"/>
      <c r="L50" s="14"/>
      <c r="M50" s="14"/>
      <c r="N50" s="14"/>
      <c r="O50" s="14"/>
      <c r="P50" s="14"/>
    </row>
    <row r="51" spans="2:16" ht="22.95" customHeight="1" x14ac:dyDescent="0.3">
      <c r="B51" s="117">
        <f t="shared" si="4"/>
        <v>44</v>
      </c>
      <c r="C51" s="93">
        <v>43936</v>
      </c>
      <c r="D51" s="94">
        <v>45005</v>
      </c>
      <c r="E51" s="95">
        <f t="shared" si="3"/>
        <v>1069</v>
      </c>
      <c r="F51" s="27">
        <v>9</v>
      </c>
      <c r="G51" s="96">
        <v>1000</v>
      </c>
      <c r="H51" s="113">
        <f t="shared" si="5"/>
        <v>263.58999999999997</v>
      </c>
      <c r="I51" s="99">
        <f t="shared" si="6"/>
        <v>1263.5899999999999</v>
      </c>
      <c r="J51" s="14"/>
      <c r="K51" s="14"/>
      <c r="L51" s="14"/>
      <c r="M51" s="14"/>
      <c r="N51" s="14"/>
      <c r="O51" s="14"/>
      <c r="P51" s="14"/>
    </row>
    <row r="52" spans="2:16" ht="22.95" customHeight="1" x14ac:dyDescent="0.3">
      <c r="B52" s="117">
        <f t="shared" si="4"/>
        <v>45</v>
      </c>
      <c r="C52" s="93">
        <v>43966</v>
      </c>
      <c r="D52" s="94">
        <v>45005</v>
      </c>
      <c r="E52" s="95">
        <f t="shared" si="3"/>
        <v>1039</v>
      </c>
      <c r="F52" s="27">
        <v>9</v>
      </c>
      <c r="G52" s="96">
        <v>1000</v>
      </c>
      <c r="H52" s="113">
        <f t="shared" si="5"/>
        <v>256.19</v>
      </c>
      <c r="I52" s="99">
        <f t="shared" si="6"/>
        <v>1256.19</v>
      </c>
      <c r="J52" s="14"/>
      <c r="K52" s="14"/>
      <c r="L52" s="14"/>
      <c r="M52" s="14"/>
      <c r="N52" s="14"/>
      <c r="O52" s="14"/>
      <c r="P52" s="14"/>
    </row>
    <row r="53" spans="2:16" ht="22.95" customHeight="1" x14ac:dyDescent="0.3">
      <c r="B53" s="117">
        <f t="shared" si="4"/>
        <v>46</v>
      </c>
      <c r="C53" s="93">
        <v>43997</v>
      </c>
      <c r="D53" s="94">
        <v>45005</v>
      </c>
      <c r="E53" s="95">
        <f t="shared" si="3"/>
        <v>1008</v>
      </c>
      <c r="F53" s="27">
        <v>9</v>
      </c>
      <c r="G53" s="96">
        <v>1000</v>
      </c>
      <c r="H53" s="113">
        <f t="shared" si="5"/>
        <v>248.55</v>
      </c>
      <c r="I53" s="99">
        <f t="shared" si="6"/>
        <v>1248.55</v>
      </c>
      <c r="J53" s="14"/>
      <c r="K53" s="14"/>
      <c r="L53" s="14"/>
      <c r="M53" s="14"/>
      <c r="N53" s="14"/>
      <c r="O53" s="14"/>
      <c r="P53" s="14"/>
    </row>
    <row r="54" spans="2:16" ht="22.95" customHeight="1" x14ac:dyDescent="0.3">
      <c r="B54" s="117">
        <f t="shared" si="4"/>
        <v>47</v>
      </c>
      <c r="C54" s="93">
        <v>44027</v>
      </c>
      <c r="D54" s="94">
        <v>45005</v>
      </c>
      <c r="E54" s="95">
        <f t="shared" si="3"/>
        <v>978</v>
      </c>
      <c r="F54" s="27">
        <v>9</v>
      </c>
      <c r="G54" s="96">
        <v>1000</v>
      </c>
      <c r="H54" s="113">
        <f t="shared" si="5"/>
        <v>241.15</v>
      </c>
      <c r="I54" s="99">
        <f t="shared" si="6"/>
        <v>1241.1500000000001</v>
      </c>
      <c r="J54" s="14"/>
      <c r="K54" s="14"/>
      <c r="L54" s="14"/>
      <c r="M54" s="14"/>
      <c r="N54" s="14"/>
      <c r="O54" s="14"/>
      <c r="P54" s="14"/>
    </row>
    <row r="55" spans="2:16" ht="22.95" customHeight="1" x14ac:dyDescent="0.3">
      <c r="B55" s="117">
        <f t="shared" si="4"/>
        <v>48</v>
      </c>
      <c r="C55" s="93">
        <v>44058</v>
      </c>
      <c r="D55" s="94">
        <v>45005</v>
      </c>
      <c r="E55" s="95">
        <f t="shared" si="3"/>
        <v>947</v>
      </c>
      <c r="F55" s="27">
        <v>9</v>
      </c>
      <c r="G55" s="96">
        <v>1000</v>
      </c>
      <c r="H55" s="113">
        <f t="shared" si="5"/>
        <v>233.51</v>
      </c>
      <c r="I55" s="99">
        <f t="shared" si="6"/>
        <v>1233.51</v>
      </c>
      <c r="J55" s="14"/>
      <c r="K55" s="14"/>
      <c r="L55" s="14"/>
      <c r="M55" s="14"/>
      <c r="N55" s="14"/>
      <c r="O55" s="14"/>
      <c r="P55" s="14"/>
    </row>
    <row r="56" spans="2:16" ht="22.95" customHeight="1" x14ac:dyDescent="0.3">
      <c r="B56" s="117">
        <f t="shared" si="4"/>
        <v>49</v>
      </c>
      <c r="C56" s="93">
        <v>44089</v>
      </c>
      <c r="D56" s="94">
        <v>45005</v>
      </c>
      <c r="E56" s="95">
        <f t="shared" si="3"/>
        <v>916</v>
      </c>
      <c r="F56" s="27">
        <v>9</v>
      </c>
      <c r="G56" s="96">
        <v>1000</v>
      </c>
      <c r="H56" s="113">
        <f t="shared" si="5"/>
        <v>225.86</v>
      </c>
      <c r="I56" s="99">
        <f t="shared" si="6"/>
        <v>1225.8600000000001</v>
      </c>
      <c r="J56" s="14"/>
      <c r="K56" s="14"/>
      <c r="L56" s="14"/>
      <c r="M56" s="14"/>
      <c r="N56" s="14"/>
      <c r="O56" s="14"/>
      <c r="P56" s="14"/>
    </row>
    <row r="57" spans="2:16" ht="22.95" customHeight="1" x14ac:dyDescent="0.3">
      <c r="B57" s="117">
        <f t="shared" si="4"/>
        <v>50</v>
      </c>
      <c r="C57" s="93">
        <v>44119</v>
      </c>
      <c r="D57" s="94">
        <v>45005</v>
      </c>
      <c r="E57" s="95">
        <f t="shared" si="3"/>
        <v>886</v>
      </c>
      <c r="F57" s="27">
        <v>9</v>
      </c>
      <c r="G57" s="96">
        <v>1000</v>
      </c>
      <c r="H57" s="113">
        <f t="shared" si="5"/>
        <v>218.47</v>
      </c>
      <c r="I57" s="99">
        <f t="shared" si="6"/>
        <v>1218.47</v>
      </c>
      <c r="J57" s="14"/>
      <c r="K57" s="14"/>
      <c r="L57" s="14"/>
      <c r="M57" s="14"/>
      <c r="N57" s="14"/>
      <c r="O57" s="14"/>
      <c r="P57" s="14"/>
    </row>
    <row r="58" spans="2:16" ht="22.95" customHeight="1" x14ac:dyDescent="0.3">
      <c r="B58" s="117">
        <f t="shared" si="4"/>
        <v>51</v>
      </c>
      <c r="C58" s="93">
        <v>44150</v>
      </c>
      <c r="D58" s="94">
        <v>45005</v>
      </c>
      <c r="E58" s="95">
        <f t="shared" si="3"/>
        <v>855</v>
      </c>
      <c r="F58" s="27">
        <v>9</v>
      </c>
      <c r="G58" s="96">
        <v>1000</v>
      </c>
      <c r="H58" s="113">
        <f t="shared" si="5"/>
        <v>210.82</v>
      </c>
      <c r="I58" s="99">
        <f t="shared" si="6"/>
        <v>1210.82</v>
      </c>
      <c r="J58" s="14"/>
      <c r="K58" s="14"/>
      <c r="L58" s="14"/>
      <c r="M58" s="14"/>
      <c r="N58" s="14"/>
      <c r="O58" s="14"/>
      <c r="P58" s="14"/>
    </row>
    <row r="59" spans="2:16" ht="22.95" customHeight="1" x14ac:dyDescent="0.3">
      <c r="B59" s="117">
        <f t="shared" si="4"/>
        <v>52</v>
      </c>
      <c r="C59" s="93">
        <v>44180</v>
      </c>
      <c r="D59" s="94">
        <v>45005</v>
      </c>
      <c r="E59" s="95">
        <f t="shared" si="3"/>
        <v>825</v>
      </c>
      <c r="F59" s="27">
        <v>9</v>
      </c>
      <c r="G59" s="96">
        <v>1000</v>
      </c>
      <c r="H59" s="113">
        <f t="shared" si="5"/>
        <v>203.42</v>
      </c>
      <c r="I59" s="99">
        <f t="shared" si="6"/>
        <v>1203.42</v>
      </c>
      <c r="J59" s="14"/>
      <c r="K59" s="14"/>
      <c r="L59" s="14"/>
      <c r="M59" s="14"/>
      <c r="N59" s="14"/>
      <c r="O59" s="14"/>
      <c r="P59" s="14"/>
    </row>
    <row r="60" spans="2:16" ht="22.95" customHeight="1" x14ac:dyDescent="0.3">
      <c r="B60" s="117">
        <f t="shared" si="4"/>
        <v>53</v>
      </c>
      <c r="C60" s="93">
        <v>44211</v>
      </c>
      <c r="D60" s="94">
        <v>45005</v>
      </c>
      <c r="E60" s="95">
        <f t="shared" si="3"/>
        <v>794</v>
      </c>
      <c r="F60" s="27">
        <v>9</v>
      </c>
      <c r="G60" s="96">
        <v>1000</v>
      </c>
      <c r="H60" s="113">
        <f t="shared" si="5"/>
        <v>195.78</v>
      </c>
      <c r="I60" s="99">
        <f t="shared" si="6"/>
        <v>1195.78</v>
      </c>
      <c r="J60" s="14"/>
      <c r="K60" s="14"/>
      <c r="L60" s="14"/>
      <c r="M60" s="14"/>
      <c r="N60" s="14"/>
      <c r="O60" s="14"/>
      <c r="P60" s="14"/>
    </row>
    <row r="61" spans="2:16" ht="22.95" customHeight="1" x14ac:dyDescent="0.3">
      <c r="B61" s="117">
        <f t="shared" si="4"/>
        <v>54</v>
      </c>
      <c r="C61" s="93">
        <v>44242</v>
      </c>
      <c r="D61" s="94">
        <v>45005</v>
      </c>
      <c r="E61" s="95">
        <f t="shared" si="3"/>
        <v>763</v>
      </c>
      <c r="F61" s="27">
        <v>9</v>
      </c>
      <c r="G61" s="96">
        <v>1000</v>
      </c>
      <c r="H61" s="113">
        <f t="shared" si="5"/>
        <v>188.14</v>
      </c>
      <c r="I61" s="99">
        <f t="shared" si="6"/>
        <v>1188.1399999999999</v>
      </c>
      <c r="J61" s="14"/>
      <c r="K61" s="14"/>
      <c r="L61" s="14"/>
      <c r="M61" s="14"/>
      <c r="N61" s="14"/>
      <c r="O61" s="14"/>
      <c r="P61" s="14"/>
    </row>
    <row r="62" spans="2:16" ht="22.95" customHeight="1" x14ac:dyDescent="0.3">
      <c r="B62" s="117">
        <f t="shared" si="4"/>
        <v>55</v>
      </c>
      <c r="C62" s="93">
        <v>44270</v>
      </c>
      <c r="D62" s="94">
        <v>45005</v>
      </c>
      <c r="E62" s="95">
        <f t="shared" si="3"/>
        <v>735</v>
      </c>
      <c r="F62" s="27">
        <v>9</v>
      </c>
      <c r="G62" s="96">
        <v>1000</v>
      </c>
      <c r="H62" s="113">
        <f t="shared" si="5"/>
        <v>181.23</v>
      </c>
      <c r="I62" s="99">
        <f t="shared" si="6"/>
        <v>1181.23</v>
      </c>
      <c r="J62" s="14"/>
      <c r="K62" s="14"/>
      <c r="L62" s="14"/>
      <c r="M62" s="14"/>
      <c r="N62" s="14"/>
      <c r="O62" s="14"/>
      <c r="P62" s="14"/>
    </row>
    <row r="63" spans="2:16" ht="22.95" customHeight="1" x14ac:dyDescent="0.3">
      <c r="B63" s="117">
        <f t="shared" si="4"/>
        <v>56</v>
      </c>
      <c r="C63" s="93">
        <v>44301</v>
      </c>
      <c r="D63" s="94">
        <v>45005</v>
      </c>
      <c r="E63" s="95">
        <f t="shared" si="3"/>
        <v>704</v>
      </c>
      <c r="F63" s="27">
        <v>9</v>
      </c>
      <c r="G63" s="96">
        <v>1000</v>
      </c>
      <c r="H63" s="113">
        <f t="shared" si="5"/>
        <v>173.59</v>
      </c>
      <c r="I63" s="99">
        <f t="shared" si="6"/>
        <v>1173.5899999999999</v>
      </c>
      <c r="J63" s="14"/>
      <c r="K63" s="14"/>
      <c r="L63" s="14"/>
      <c r="M63" s="14"/>
      <c r="N63" s="14"/>
      <c r="O63" s="14"/>
      <c r="P63" s="14"/>
    </row>
    <row r="64" spans="2:16" ht="22.95" customHeight="1" x14ac:dyDescent="0.3">
      <c r="B64" s="117">
        <f t="shared" si="4"/>
        <v>57</v>
      </c>
      <c r="C64" s="93">
        <v>44331</v>
      </c>
      <c r="D64" s="94">
        <v>45005</v>
      </c>
      <c r="E64" s="95">
        <f t="shared" si="3"/>
        <v>674</v>
      </c>
      <c r="F64" s="27">
        <v>9</v>
      </c>
      <c r="G64" s="96">
        <v>1000</v>
      </c>
      <c r="H64" s="113">
        <f t="shared" si="5"/>
        <v>166.19</v>
      </c>
      <c r="I64" s="99">
        <f t="shared" si="6"/>
        <v>1166.19</v>
      </c>
      <c r="J64" s="14"/>
      <c r="K64" s="14"/>
      <c r="L64" s="14"/>
      <c r="M64" s="14"/>
      <c r="N64" s="14"/>
      <c r="O64" s="14"/>
      <c r="P64" s="14"/>
    </row>
    <row r="65" spans="2:16" ht="22.95" customHeight="1" x14ac:dyDescent="0.3">
      <c r="B65" s="117">
        <f t="shared" si="4"/>
        <v>58</v>
      </c>
      <c r="C65" s="93">
        <v>44362</v>
      </c>
      <c r="D65" s="94">
        <v>45005</v>
      </c>
      <c r="E65" s="95">
        <f t="shared" si="3"/>
        <v>643</v>
      </c>
      <c r="F65" s="27">
        <v>9</v>
      </c>
      <c r="G65" s="96">
        <v>1000</v>
      </c>
      <c r="H65" s="113">
        <f t="shared" si="5"/>
        <v>158.55000000000001</v>
      </c>
      <c r="I65" s="99">
        <f t="shared" si="6"/>
        <v>1158.55</v>
      </c>
      <c r="J65" s="14"/>
      <c r="K65" s="14"/>
      <c r="L65" s="14"/>
      <c r="M65" s="14"/>
      <c r="N65" s="14"/>
      <c r="O65" s="14"/>
      <c r="P65" s="14"/>
    </row>
    <row r="66" spans="2:16" ht="22.95" customHeight="1" x14ac:dyDescent="0.3">
      <c r="B66" s="117">
        <f t="shared" si="4"/>
        <v>59</v>
      </c>
      <c r="C66" s="93">
        <v>44392</v>
      </c>
      <c r="D66" s="94">
        <v>45005</v>
      </c>
      <c r="E66" s="95">
        <f t="shared" si="3"/>
        <v>613</v>
      </c>
      <c r="F66" s="27">
        <v>9</v>
      </c>
      <c r="G66" s="96">
        <v>1000</v>
      </c>
      <c r="H66" s="113">
        <f t="shared" si="5"/>
        <v>151.15</v>
      </c>
      <c r="I66" s="99">
        <f t="shared" si="6"/>
        <v>1151.1500000000001</v>
      </c>
      <c r="J66" s="14"/>
      <c r="K66" s="14"/>
      <c r="L66" s="14"/>
      <c r="M66" s="14"/>
      <c r="N66" s="14"/>
      <c r="O66" s="14"/>
      <c r="P66" s="14"/>
    </row>
    <row r="67" spans="2:16" ht="22.95" customHeight="1" x14ac:dyDescent="0.3">
      <c r="B67" s="117">
        <f t="shared" si="4"/>
        <v>60</v>
      </c>
      <c r="C67" s="93">
        <v>44423</v>
      </c>
      <c r="D67" s="94">
        <v>45005</v>
      </c>
      <c r="E67" s="95">
        <f t="shared" si="3"/>
        <v>582</v>
      </c>
      <c r="F67" s="27">
        <v>9</v>
      </c>
      <c r="G67" s="96">
        <v>1000</v>
      </c>
      <c r="H67" s="113">
        <f t="shared" si="5"/>
        <v>143.51</v>
      </c>
      <c r="I67" s="99">
        <f t="shared" si="6"/>
        <v>1143.51</v>
      </c>
      <c r="J67" s="14"/>
      <c r="K67" s="14"/>
      <c r="L67" s="14"/>
      <c r="M67" s="14"/>
      <c r="N67" s="14"/>
      <c r="O67" s="14"/>
      <c r="P67" s="14"/>
    </row>
    <row r="68" spans="2:16" ht="22.95" customHeight="1" x14ac:dyDescent="0.3">
      <c r="B68" s="117">
        <f t="shared" si="4"/>
        <v>61</v>
      </c>
      <c r="C68" s="93">
        <v>44454</v>
      </c>
      <c r="D68" s="94">
        <v>45005</v>
      </c>
      <c r="E68" s="95">
        <f t="shared" si="3"/>
        <v>551</v>
      </c>
      <c r="F68" s="27">
        <v>9</v>
      </c>
      <c r="G68" s="96">
        <v>1000</v>
      </c>
      <c r="H68" s="113">
        <f t="shared" si="5"/>
        <v>135.86000000000001</v>
      </c>
      <c r="I68" s="99">
        <f t="shared" si="6"/>
        <v>1135.8600000000001</v>
      </c>
      <c r="J68" s="14"/>
      <c r="K68" s="14"/>
      <c r="L68" s="14"/>
      <c r="M68" s="14"/>
      <c r="N68" s="14"/>
      <c r="O68" s="14"/>
      <c r="P68" s="14"/>
    </row>
    <row r="69" spans="2:16" ht="22.95" customHeight="1" x14ac:dyDescent="0.3">
      <c r="B69" s="117">
        <f t="shared" si="4"/>
        <v>62</v>
      </c>
      <c r="C69" s="93">
        <v>44484</v>
      </c>
      <c r="D69" s="94">
        <v>45005</v>
      </c>
      <c r="E69" s="95">
        <f t="shared" si="3"/>
        <v>521</v>
      </c>
      <c r="F69" s="27">
        <v>9</v>
      </c>
      <c r="G69" s="96">
        <v>1000</v>
      </c>
      <c r="H69" s="113">
        <f t="shared" si="5"/>
        <v>128.47</v>
      </c>
      <c r="I69" s="99">
        <f t="shared" si="6"/>
        <v>1128.47</v>
      </c>
      <c r="J69" s="14"/>
      <c r="K69" s="14"/>
      <c r="L69" s="14"/>
      <c r="M69" s="14"/>
      <c r="N69" s="14"/>
      <c r="O69" s="14"/>
      <c r="P69" s="14"/>
    </row>
    <row r="70" spans="2:16" ht="22.95" customHeight="1" x14ac:dyDescent="0.3">
      <c r="B70" s="117">
        <f t="shared" si="4"/>
        <v>63</v>
      </c>
      <c r="C70" s="93">
        <v>44515</v>
      </c>
      <c r="D70" s="94">
        <v>45005</v>
      </c>
      <c r="E70" s="95">
        <f t="shared" si="3"/>
        <v>490</v>
      </c>
      <c r="F70" s="27">
        <v>9</v>
      </c>
      <c r="G70" s="96">
        <v>1000</v>
      </c>
      <c r="H70" s="113">
        <f t="shared" si="5"/>
        <v>120.82</v>
      </c>
      <c r="I70" s="99">
        <f t="shared" si="6"/>
        <v>1120.82</v>
      </c>
      <c r="J70" s="14"/>
      <c r="K70" s="14"/>
      <c r="L70" s="14"/>
      <c r="M70" s="14"/>
      <c r="N70" s="14"/>
      <c r="O70" s="14"/>
      <c r="P70" s="14"/>
    </row>
    <row r="71" spans="2:16" ht="22.95" customHeight="1" x14ac:dyDescent="0.3">
      <c r="B71" s="117">
        <f t="shared" si="4"/>
        <v>64</v>
      </c>
      <c r="C71" s="93">
        <v>44545</v>
      </c>
      <c r="D71" s="94">
        <v>45005</v>
      </c>
      <c r="E71" s="95">
        <f t="shared" si="3"/>
        <v>460</v>
      </c>
      <c r="F71" s="27">
        <v>9</v>
      </c>
      <c r="G71" s="96">
        <v>1000</v>
      </c>
      <c r="H71" s="113">
        <f t="shared" si="5"/>
        <v>113.42</v>
      </c>
      <c r="I71" s="99">
        <f t="shared" si="6"/>
        <v>1113.42</v>
      </c>
      <c r="J71" s="14"/>
      <c r="K71" s="14"/>
      <c r="L71" s="14"/>
      <c r="M71" s="14"/>
      <c r="N71" s="14"/>
      <c r="O71" s="14"/>
      <c r="P71" s="14"/>
    </row>
    <row r="72" spans="2:16" ht="22.95" customHeight="1" x14ac:dyDescent="0.3">
      <c r="B72" s="117">
        <f t="shared" ref="B72:B83" si="7">ROW()-7</f>
        <v>65</v>
      </c>
      <c r="C72" s="93">
        <v>44576</v>
      </c>
      <c r="D72" s="94">
        <v>45005</v>
      </c>
      <c r="E72" s="95">
        <f t="shared" si="3"/>
        <v>429</v>
      </c>
      <c r="F72" s="27">
        <v>9</v>
      </c>
      <c r="G72" s="96">
        <v>1000</v>
      </c>
      <c r="H72" s="113">
        <f t="shared" ref="H72:H83" si="8">IF(COUNT(C72:D72,G72)=0,0,IF(COUNT(C72:D72,F72:G72)&lt;4,NA(),IF(OR(D72&lt;C72,F72&lt;0,G72&lt;0),NA(),ROUND(G72*F72*E72/36500,2))))</f>
        <v>105.78</v>
      </c>
      <c r="I72" s="99">
        <f t="shared" ref="I72:I83" si="9">G72+H72</f>
        <v>1105.78</v>
      </c>
      <c r="J72" s="14"/>
      <c r="K72" s="14"/>
      <c r="L72" s="14"/>
      <c r="M72" s="14"/>
      <c r="N72" s="14"/>
      <c r="O72" s="14"/>
      <c r="P72" s="14"/>
    </row>
    <row r="73" spans="2:16" ht="22.95" customHeight="1" x14ac:dyDescent="0.3">
      <c r="B73" s="117">
        <f t="shared" si="7"/>
        <v>66</v>
      </c>
      <c r="C73" s="93">
        <v>44607</v>
      </c>
      <c r="D73" s="94">
        <v>45005</v>
      </c>
      <c r="E73" s="95">
        <f t="shared" ref="E73:E83" si="10">D73-C73</f>
        <v>398</v>
      </c>
      <c r="F73" s="27">
        <v>9</v>
      </c>
      <c r="G73" s="96">
        <v>1000</v>
      </c>
      <c r="H73" s="113">
        <f t="shared" si="8"/>
        <v>98.14</v>
      </c>
      <c r="I73" s="99">
        <f t="shared" si="9"/>
        <v>1098.1400000000001</v>
      </c>
      <c r="J73" s="14"/>
      <c r="K73" s="14"/>
      <c r="L73" s="14"/>
      <c r="M73" s="14"/>
      <c r="N73" s="14"/>
      <c r="O73" s="14"/>
      <c r="P73" s="14"/>
    </row>
    <row r="74" spans="2:16" ht="22.95" customHeight="1" x14ac:dyDescent="0.3">
      <c r="B74" s="117">
        <f t="shared" si="7"/>
        <v>67</v>
      </c>
      <c r="C74" s="93">
        <v>44635</v>
      </c>
      <c r="D74" s="94">
        <v>45005</v>
      </c>
      <c r="E74" s="95">
        <f t="shared" si="10"/>
        <v>370</v>
      </c>
      <c r="F74" s="27">
        <v>9</v>
      </c>
      <c r="G74" s="96">
        <v>1000</v>
      </c>
      <c r="H74" s="113">
        <f t="shared" si="8"/>
        <v>91.23</v>
      </c>
      <c r="I74" s="99">
        <f t="shared" si="9"/>
        <v>1091.23</v>
      </c>
      <c r="J74" s="14"/>
      <c r="K74" s="14"/>
      <c r="L74" s="14"/>
      <c r="M74" s="14"/>
      <c r="N74" s="14"/>
      <c r="O74" s="14"/>
      <c r="P74" s="14"/>
    </row>
    <row r="75" spans="2:16" ht="22.95" customHeight="1" x14ac:dyDescent="0.3">
      <c r="B75" s="117">
        <f t="shared" si="7"/>
        <v>68</v>
      </c>
      <c r="C75" s="93">
        <v>44666</v>
      </c>
      <c r="D75" s="94">
        <v>45005</v>
      </c>
      <c r="E75" s="95">
        <f t="shared" si="10"/>
        <v>339</v>
      </c>
      <c r="F75" s="27">
        <v>9</v>
      </c>
      <c r="G75" s="96">
        <v>1000</v>
      </c>
      <c r="H75" s="113">
        <f t="shared" si="8"/>
        <v>83.59</v>
      </c>
      <c r="I75" s="99">
        <f t="shared" si="9"/>
        <v>1083.5899999999999</v>
      </c>
      <c r="J75" s="14"/>
      <c r="K75" s="14"/>
      <c r="L75" s="14"/>
      <c r="M75" s="14"/>
      <c r="N75" s="14"/>
      <c r="O75" s="14"/>
      <c r="P75" s="14"/>
    </row>
    <row r="76" spans="2:16" ht="22.95" customHeight="1" x14ac:dyDescent="0.3">
      <c r="B76" s="117">
        <f t="shared" si="7"/>
        <v>69</v>
      </c>
      <c r="C76" s="93">
        <v>44696</v>
      </c>
      <c r="D76" s="94">
        <v>45005</v>
      </c>
      <c r="E76" s="95">
        <f t="shared" si="10"/>
        <v>309</v>
      </c>
      <c r="F76" s="27">
        <v>9</v>
      </c>
      <c r="G76" s="96">
        <v>1000</v>
      </c>
      <c r="H76" s="113">
        <f t="shared" si="8"/>
        <v>76.19</v>
      </c>
      <c r="I76" s="99">
        <f t="shared" si="9"/>
        <v>1076.19</v>
      </c>
      <c r="J76" s="14"/>
      <c r="K76" s="14"/>
      <c r="L76" s="14"/>
      <c r="M76" s="14"/>
      <c r="N76" s="14"/>
      <c r="O76" s="14"/>
      <c r="P76" s="14"/>
    </row>
    <row r="77" spans="2:16" ht="22.95" customHeight="1" x14ac:dyDescent="0.3">
      <c r="B77" s="117">
        <f t="shared" si="7"/>
        <v>70</v>
      </c>
      <c r="C77" s="93">
        <v>44727</v>
      </c>
      <c r="D77" s="94">
        <v>45005</v>
      </c>
      <c r="E77" s="95">
        <f t="shared" si="10"/>
        <v>278</v>
      </c>
      <c r="F77" s="27">
        <v>9</v>
      </c>
      <c r="G77" s="96">
        <v>1000</v>
      </c>
      <c r="H77" s="113">
        <f t="shared" si="8"/>
        <v>68.55</v>
      </c>
      <c r="I77" s="99">
        <f t="shared" si="9"/>
        <v>1068.55</v>
      </c>
      <c r="J77" s="14"/>
      <c r="K77" s="14"/>
      <c r="L77" s="14"/>
      <c r="M77" s="14"/>
      <c r="N77" s="14"/>
      <c r="O77" s="14"/>
      <c r="P77" s="14"/>
    </row>
    <row r="78" spans="2:16" ht="22.95" customHeight="1" x14ac:dyDescent="0.3">
      <c r="B78" s="117">
        <f t="shared" si="7"/>
        <v>71</v>
      </c>
      <c r="C78" s="93">
        <v>44757</v>
      </c>
      <c r="D78" s="94">
        <v>45005</v>
      </c>
      <c r="E78" s="95">
        <f t="shared" si="10"/>
        <v>248</v>
      </c>
      <c r="F78" s="27">
        <v>9</v>
      </c>
      <c r="G78" s="96">
        <v>1000</v>
      </c>
      <c r="H78" s="113">
        <f t="shared" si="8"/>
        <v>61.15</v>
      </c>
      <c r="I78" s="99">
        <f t="shared" si="9"/>
        <v>1061.1500000000001</v>
      </c>
      <c r="J78" s="14"/>
      <c r="K78" s="14"/>
      <c r="L78" s="14"/>
      <c r="M78" s="14"/>
      <c r="N78" s="14"/>
      <c r="O78" s="14"/>
      <c r="P78" s="14"/>
    </row>
    <row r="79" spans="2:16" ht="22.95" customHeight="1" x14ac:dyDescent="0.3">
      <c r="B79" s="117">
        <f t="shared" si="7"/>
        <v>72</v>
      </c>
      <c r="C79" s="93"/>
      <c r="D79" s="94"/>
      <c r="E79" s="95">
        <f t="shared" si="10"/>
        <v>0</v>
      </c>
      <c r="F79" s="27">
        <v>9</v>
      </c>
      <c r="G79" s="96"/>
      <c r="H79" s="113">
        <f t="shared" si="8"/>
        <v>0</v>
      </c>
      <c r="I79" s="99">
        <f t="shared" si="9"/>
        <v>0</v>
      </c>
      <c r="J79" s="14"/>
      <c r="K79" s="14"/>
      <c r="L79" s="14"/>
      <c r="M79" s="14"/>
      <c r="N79" s="14"/>
      <c r="O79" s="14"/>
      <c r="P79" s="14"/>
    </row>
    <row r="80" spans="2:16" ht="22.95" customHeight="1" x14ac:dyDescent="0.3">
      <c r="B80" s="117">
        <f t="shared" si="7"/>
        <v>73</v>
      </c>
      <c r="C80" s="93"/>
      <c r="D80" s="94"/>
      <c r="E80" s="95">
        <f t="shared" si="10"/>
        <v>0</v>
      </c>
      <c r="F80" s="27">
        <v>9</v>
      </c>
      <c r="G80" s="96"/>
      <c r="H80" s="113">
        <f t="shared" si="8"/>
        <v>0</v>
      </c>
      <c r="I80" s="99">
        <f t="shared" si="9"/>
        <v>0</v>
      </c>
      <c r="J80" s="14"/>
      <c r="K80" s="14"/>
      <c r="L80" s="14"/>
      <c r="M80" s="14"/>
      <c r="N80" s="14"/>
      <c r="O80" s="14"/>
      <c r="P80" s="14"/>
    </row>
    <row r="81" spans="2:16" ht="22.95" customHeight="1" x14ac:dyDescent="0.3">
      <c r="B81" s="117">
        <f t="shared" si="7"/>
        <v>74</v>
      </c>
      <c r="C81" s="93"/>
      <c r="D81" s="94"/>
      <c r="E81" s="95">
        <f t="shared" si="10"/>
        <v>0</v>
      </c>
      <c r="F81" s="27">
        <v>9</v>
      </c>
      <c r="G81" s="96"/>
      <c r="H81" s="113">
        <f t="shared" si="8"/>
        <v>0</v>
      </c>
      <c r="I81" s="99">
        <f t="shared" si="9"/>
        <v>0</v>
      </c>
      <c r="J81" s="14"/>
      <c r="K81" s="14"/>
      <c r="L81" s="14"/>
      <c r="M81" s="14"/>
      <c r="N81" s="14"/>
      <c r="O81" s="14"/>
      <c r="P81" s="14"/>
    </row>
    <row r="82" spans="2:16" ht="22.95" customHeight="1" x14ac:dyDescent="0.3">
      <c r="B82" s="117">
        <f t="shared" si="7"/>
        <v>75</v>
      </c>
      <c r="C82" s="93"/>
      <c r="D82" s="94"/>
      <c r="E82" s="95">
        <f t="shared" si="10"/>
        <v>0</v>
      </c>
      <c r="F82" s="27">
        <v>9</v>
      </c>
      <c r="G82" s="96"/>
      <c r="H82" s="113">
        <f t="shared" si="8"/>
        <v>0</v>
      </c>
      <c r="I82" s="99">
        <f t="shared" si="9"/>
        <v>0</v>
      </c>
      <c r="J82" s="14"/>
      <c r="K82" s="14"/>
      <c r="L82" s="14"/>
      <c r="M82" s="14"/>
      <c r="N82" s="14"/>
      <c r="O82" s="14"/>
      <c r="P82" s="14"/>
    </row>
    <row r="83" spans="2:16" ht="22.95" customHeight="1" x14ac:dyDescent="0.3">
      <c r="B83" s="117">
        <f t="shared" si="7"/>
        <v>76</v>
      </c>
      <c r="C83" s="93"/>
      <c r="D83" s="94"/>
      <c r="E83" s="95">
        <f t="shared" si="10"/>
        <v>0</v>
      </c>
      <c r="F83" s="27">
        <v>9</v>
      </c>
      <c r="G83" s="96"/>
      <c r="H83" s="97">
        <f t="shared" si="8"/>
        <v>0</v>
      </c>
      <c r="I83" s="100">
        <f t="shared" si="9"/>
        <v>0</v>
      </c>
      <c r="J83" s="14"/>
      <c r="K83" s="14"/>
      <c r="L83" s="14"/>
      <c r="M83" s="14"/>
      <c r="N83" s="14"/>
      <c r="O83" s="14"/>
      <c r="P83" s="14"/>
    </row>
  </sheetData>
  <sheetProtection algorithmName="SHA-512" hashValue="tzdTyaeuF47oojJ2gtmZtDFndnZiNwz2JSEByakF/BjR1X+bwrn/4fkJ6G2ZInjXbePg0y4UBQpuZJussLCTRg==" saltValue="vtoazY3cekrME6NFFsx37Q==" spinCount="100000" sheet="1" objects="1" scenarios="1" formatCells="0" formatColumns="0" formatRows="0"/>
  <mergeCells count="13">
    <mergeCell ref="B1:D1"/>
    <mergeCell ref="K16:P16"/>
    <mergeCell ref="K17:P17"/>
    <mergeCell ref="K18:P19"/>
    <mergeCell ref="K20:P20"/>
    <mergeCell ref="K22:P24"/>
    <mergeCell ref="K21:P21"/>
    <mergeCell ref="B2:I4"/>
    <mergeCell ref="K2:N2"/>
    <mergeCell ref="K4:N14"/>
    <mergeCell ref="B5:C5"/>
    <mergeCell ref="G5:H5"/>
    <mergeCell ref="B6:I6"/>
  </mergeCells>
  <hyperlinks>
    <hyperlink ref="K2" r:id="rId1" xr:uid="{E4DE5860-29F4-4038-AAF0-E56A76831E45}"/>
  </hyperlinks>
  <printOptions horizontalCentered="1"/>
  <pageMargins left="0.25" right="0.25" top="0.22222222222222221" bottom="0.30555555555555558" header="0.3" footer="0.3"/>
  <pageSetup paperSize="9" scale="66" fitToHeight="0" orientation="portrait" r:id="rId2"/>
  <colBreaks count="1" manualBreakCount="1">
    <brk id="9" max="1048575" man="1"/>
  </colBreaks>
  <drawing r:id="rId3"/>
  <legacy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BED26-B2D9-44F4-AFFA-19CD2B1AE708}">
  <sheetPr codeName="Sayfa10">
    <tabColor rgb="FF315B7E"/>
    <pageSetUpPr fitToPage="1"/>
  </sheetPr>
  <dimension ref="A1:L63"/>
  <sheetViews>
    <sheetView showGridLines="0" zoomScale="85" zoomScaleNormal="85" workbookViewId="0">
      <pane ySplit="7" topLeftCell="A8" activePane="bottomLeft" state="frozenSplit"/>
      <selection pane="bottomLeft"/>
    </sheetView>
  </sheetViews>
  <sheetFormatPr defaultRowHeight="14.4" outlineLevelRow="1" x14ac:dyDescent="0.3"/>
  <cols>
    <col min="1" max="1" width="3.77734375" customWidth="1"/>
    <col min="2" max="2" width="10.77734375" customWidth="1"/>
    <col min="3" max="3" width="13.77734375" customWidth="1"/>
    <col min="4" max="6" width="19.77734375" customWidth="1"/>
    <col min="7" max="7" width="30.77734375" customWidth="1"/>
    <col min="8" max="8" width="23.77734375" customWidth="1"/>
    <col min="9" max="9" width="3.77734375" customWidth="1"/>
    <col min="10" max="12" width="0" hidden="1" customWidth="1"/>
  </cols>
  <sheetData>
    <row r="1" spans="1:12" ht="36" customHeight="1" x14ac:dyDescent="0.3">
      <c r="A1" s="103"/>
      <c r="B1" s="103"/>
      <c r="C1" s="103"/>
      <c r="D1" s="103"/>
      <c r="E1" s="103"/>
      <c r="F1" s="103"/>
      <c r="G1" s="103"/>
      <c r="H1" s="103"/>
      <c r="I1" s="103"/>
    </row>
    <row r="2" spans="1:12" ht="24" customHeight="1" x14ac:dyDescent="0.3">
      <c r="A2" s="103"/>
      <c r="B2" s="103"/>
      <c r="C2" s="103"/>
      <c r="D2" s="103"/>
      <c r="E2" s="103"/>
      <c r="F2" s="103"/>
      <c r="G2" s="103"/>
      <c r="H2" s="103"/>
      <c r="I2" s="103"/>
    </row>
    <row r="3" spans="1:12" ht="34.049999999999997" customHeight="1" x14ac:dyDescent="0.3">
      <c r="A3" s="103"/>
      <c r="B3" s="249" t="s">
        <v>162</v>
      </c>
      <c r="C3" s="249"/>
      <c r="D3" s="249"/>
      <c r="E3" s="249"/>
      <c r="F3" s="249"/>
      <c r="G3" s="249"/>
      <c r="H3" s="249"/>
      <c r="I3" s="103"/>
    </row>
    <row r="4" spans="1:12" ht="27" customHeight="1" x14ac:dyDescent="0.3">
      <c r="A4" s="103"/>
      <c r="B4" s="250" t="s">
        <v>163</v>
      </c>
      <c r="C4" s="250"/>
      <c r="D4" s="250"/>
      <c r="E4" s="250"/>
      <c r="F4" s="250"/>
      <c r="G4" s="250"/>
      <c r="H4" s="250"/>
      <c r="I4" s="103"/>
    </row>
    <row r="5" spans="1:12" ht="27" customHeight="1" x14ac:dyDescent="0.3">
      <c r="A5" s="103"/>
      <c r="B5" s="250"/>
      <c r="C5" s="250"/>
      <c r="D5" s="250"/>
      <c r="E5" s="250"/>
      <c r="F5" s="250"/>
      <c r="G5" s="250"/>
      <c r="H5" s="250"/>
      <c r="I5" s="103"/>
    </row>
    <row r="6" spans="1:12" ht="24" customHeight="1" x14ac:dyDescent="0.3">
      <c r="A6" s="103"/>
      <c r="B6" s="103"/>
      <c r="C6" s="103"/>
      <c r="D6" s="103"/>
      <c r="E6" s="103"/>
      <c r="F6" s="103"/>
      <c r="G6" s="103"/>
      <c r="H6" s="103"/>
      <c r="I6" s="103"/>
    </row>
    <row r="7" spans="1:12" ht="37.950000000000003" customHeight="1" x14ac:dyDescent="0.3">
      <c r="A7" s="103"/>
      <c r="B7" s="104" t="s">
        <v>164</v>
      </c>
      <c r="C7" s="104" t="s">
        <v>35</v>
      </c>
      <c r="D7" s="104" t="s">
        <v>165</v>
      </c>
      <c r="E7" s="104" t="s">
        <v>166</v>
      </c>
      <c r="F7" s="104" t="s">
        <v>167</v>
      </c>
      <c r="G7" s="104" t="s">
        <v>168</v>
      </c>
      <c r="H7" s="104" t="s">
        <v>169</v>
      </c>
      <c r="I7" s="103"/>
    </row>
    <row r="8" spans="1:12" ht="24" customHeight="1" x14ac:dyDescent="0.3">
      <c r="A8" s="103"/>
      <c r="B8" s="108">
        <v>2026</v>
      </c>
      <c r="C8" s="108" t="s">
        <v>55</v>
      </c>
      <c r="D8" s="110">
        <v>1.3878710000000001</v>
      </c>
      <c r="E8" s="110">
        <v>0.440141</v>
      </c>
      <c r="F8" s="110">
        <v>22.722792999999999</v>
      </c>
      <c r="G8" s="107" t="s">
        <v>170</v>
      </c>
      <c r="H8" s="109" t="str">
        <f t="shared" ref="H8:H39" si="0">IF(COUNT(D8:F8)=3,"Hazır",IF(D8&gt;0,"Aylık katsayı hazır","Katsayı bekleniyor"))</f>
        <v>Hazır</v>
      </c>
      <c r="I8" s="103"/>
      <c r="J8" t="s">
        <v>55</v>
      </c>
      <c r="K8">
        <v>1</v>
      </c>
      <c r="L8">
        <v>2005</v>
      </c>
    </row>
    <row r="9" spans="1:12" ht="24" customHeight="1" x14ac:dyDescent="0.3">
      <c r="A9" s="103"/>
      <c r="B9" s="108">
        <v>2026</v>
      </c>
      <c r="C9" s="108" t="s">
        <v>61</v>
      </c>
      <c r="D9" s="110">
        <v>1.575512</v>
      </c>
      <c r="E9" s="110">
        <v>0.49964900000000001</v>
      </c>
      <c r="F9" s="110">
        <v>25.794915</v>
      </c>
      <c r="G9" s="107" t="s">
        <v>171</v>
      </c>
      <c r="H9" s="109" t="str">
        <f t="shared" si="0"/>
        <v>Hazır</v>
      </c>
      <c r="I9" s="103"/>
      <c r="J9" t="s">
        <v>56</v>
      </c>
      <c r="K9">
        <v>2</v>
      </c>
      <c r="L9">
        <v>2006</v>
      </c>
    </row>
    <row r="10" spans="1:12" ht="24" customHeight="1" x14ac:dyDescent="0.3">
      <c r="A10" s="103"/>
      <c r="B10" s="108">
        <v>2027</v>
      </c>
      <c r="C10" s="108" t="s">
        <v>55</v>
      </c>
      <c r="D10" s="110"/>
      <c r="E10" s="110"/>
      <c r="F10" s="110"/>
      <c r="G10" s="106" t="s">
        <v>172</v>
      </c>
      <c r="H10" s="109" t="str">
        <f t="shared" si="0"/>
        <v>Katsayı bekleniyor</v>
      </c>
      <c r="I10" s="103"/>
      <c r="J10" t="s">
        <v>57</v>
      </c>
      <c r="K10">
        <v>3</v>
      </c>
      <c r="L10">
        <v>2007</v>
      </c>
    </row>
    <row r="11" spans="1:12" ht="24" customHeight="1" x14ac:dyDescent="0.3">
      <c r="A11" s="103"/>
      <c r="B11" s="108">
        <v>2027</v>
      </c>
      <c r="C11" s="108" t="s">
        <v>61</v>
      </c>
      <c r="D11" s="110"/>
      <c r="E11" s="110"/>
      <c r="F11" s="110"/>
      <c r="G11" s="106" t="s">
        <v>172</v>
      </c>
      <c r="H11" s="109" t="str">
        <f t="shared" si="0"/>
        <v>Katsayı bekleniyor</v>
      </c>
      <c r="I11" s="103"/>
      <c r="J11" t="s">
        <v>58</v>
      </c>
      <c r="K11">
        <v>4</v>
      </c>
      <c r="L11">
        <v>2008</v>
      </c>
    </row>
    <row r="12" spans="1:12" ht="24" customHeight="1" x14ac:dyDescent="0.3">
      <c r="A12" s="103"/>
      <c r="B12" s="108">
        <v>2028</v>
      </c>
      <c r="C12" s="108" t="s">
        <v>55</v>
      </c>
      <c r="D12" s="110"/>
      <c r="E12" s="110"/>
      <c r="F12" s="110"/>
      <c r="G12" s="106" t="s">
        <v>172</v>
      </c>
      <c r="H12" s="109" t="str">
        <f t="shared" si="0"/>
        <v>Katsayı bekleniyor</v>
      </c>
      <c r="I12" s="103"/>
      <c r="J12" t="s">
        <v>59</v>
      </c>
      <c r="K12">
        <v>5</v>
      </c>
      <c r="L12">
        <v>2009</v>
      </c>
    </row>
    <row r="13" spans="1:12" ht="24" customHeight="1" x14ac:dyDescent="0.3">
      <c r="A13" s="103"/>
      <c r="B13" s="108">
        <v>2028</v>
      </c>
      <c r="C13" s="108" t="s">
        <v>61</v>
      </c>
      <c r="D13" s="110"/>
      <c r="E13" s="110"/>
      <c r="F13" s="110"/>
      <c r="G13" s="106" t="s">
        <v>172</v>
      </c>
      <c r="H13" s="109" t="str">
        <f t="shared" si="0"/>
        <v>Katsayı bekleniyor</v>
      </c>
      <c r="I13" s="103"/>
      <c r="J13" t="s">
        <v>60</v>
      </c>
      <c r="K13">
        <v>6</v>
      </c>
      <c r="L13">
        <v>2010</v>
      </c>
    </row>
    <row r="14" spans="1:12" ht="24" customHeight="1" x14ac:dyDescent="0.3">
      <c r="A14" s="103"/>
      <c r="B14" s="108">
        <v>2029</v>
      </c>
      <c r="C14" s="108" t="s">
        <v>55</v>
      </c>
      <c r="D14" s="110"/>
      <c r="E14" s="110"/>
      <c r="F14" s="110"/>
      <c r="G14" s="106" t="s">
        <v>172</v>
      </c>
      <c r="H14" s="109" t="str">
        <f t="shared" si="0"/>
        <v>Katsayı bekleniyor</v>
      </c>
      <c r="I14" s="103"/>
      <c r="J14" t="s">
        <v>61</v>
      </c>
      <c r="K14">
        <v>7</v>
      </c>
      <c r="L14">
        <v>2011</v>
      </c>
    </row>
    <row r="15" spans="1:12" ht="24" customHeight="1" x14ac:dyDescent="0.3">
      <c r="A15" s="103"/>
      <c r="B15" s="108">
        <v>2029</v>
      </c>
      <c r="C15" s="108" t="s">
        <v>61</v>
      </c>
      <c r="D15" s="110"/>
      <c r="E15" s="110"/>
      <c r="F15" s="110"/>
      <c r="G15" s="106" t="s">
        <v>172</v>
      </c>
      <c r="H15" s="109" t="str">
        <f t="shared" si="0"/>
        <v>Katsayı bekleniyor</v>
      </c>
      <c r="I15" s="103"/>
      <c r="J15" t="s">
        <v>62</v>
      </c>
      <c r="K15">
        <v>8</v>
      </c>
      <c r="L15">
        <v>2012</v>
      </c>
    </row>
    <row r="16" spans="1:12" ht="24" customHeight="1" x14ac:dyDescent="0.3">
      <c r="A16" s="103"/>
      <c r="B16" s="108">
        <v>2030</v>
      </c>
      <c r="C16" s="108" t="s">
        <v>55</v>
      </c>
      <c r="D16" s="110"/>
      <c r="E16" s="110"/>
      <c r="F16" s="110"/>
      <c r="G16" s="106" t="s">
        <v>172</v>
      </c>
      <c r="H16" s="109" t="str">
        <f t="shared" si="0"/>
        <v>Katsayı bekleniyor</v>
      </c>
      <c r="I16" s="103"/>
      <c r="J16" t="s">
        <v>63</v>
      </c>
      <c r="K16">
        <v>9</v>
      </c>
      <c r="L16">
        <v>2013</v>
      </c>
    </row>
    <row r="17" spans="1:12" ht="24" customHeight="1" x14ac:dyDescent="0.3">
      <c r="A17" s="103"/>
      <c r="B17" s="108">
        <v>2030</v>
      </c>
      <c r="C17" s="108" t="s">
        <v>61</v>
      </c>
      <c r="D17" s="110"/>
      <c r="E17" s="110"/>
      <c r="F17" s="110"/>
      <c r="G17" s="106" t="s">
        <v>172</v>
      </c>
      <c r="H17" s="109" t="str">
        <f t="shared" si="0"/>
        <v>Katsayı bekleniyor</v>
      </c>
      <c r="I17" s="103"/>
      <c r="J17" t="s">
        <v>24</v>
      </c>
      <c r="K17">
        <v>10</v>
      </c>
      <c r="L17">
        <v>2014</v>
      </c>
    </row>
    <row r="18" spans="1:12" ht="24" hidden="1" customHeight="1" outlineLevel="1" x14ac:dyDescent="0.3">
      <c r="A18" s="103"/>
      <c r="B18" s="105">
        <v>2025</v>
      </c>
      <c r="C18" s="105" t="s">
        <v>55</v>
      </c>
      <c r="D18" s="110">
        <v>1.012556</v>
      </c>
      <c r="E18" s="110">
        <v>0.32111499999999998</v>
      </c>
      <c r="F18" s="110">
        <v>15.848414999999999</v>
      </c>
      <c r="G18" s="106" t="s">
        <v>173</v>
      </c>
      <c r="H18" s="109" t="str">
        <f t="shared" si="0"/>
        <v>Hazır</v>
      </c>
      <c r="I18" s="103"/>
      <c r="J18" t="s">
        <v>25</v>
      </c>
      <c r="K18">
        <v>11</v>
      </c>
      <c r="L18">
        <v>2015</v>
      </c>
    </row>
    <row r="19" spans="1:12" ht="24" hidden="1" customHeight="1" outlineLevel="1" x14ac:dyDescent="0.3">
      <c r="A19" s="103"/>
      <c r="B19" s="105">
        <v>2025</v>
      </c>
      <c r="C19" s="105" t="s">
        <v>61</v>
      </c>
      <c r="D19" s="110">
        <v>1.1702109999999999</v>
      </c>
      <c r="E19" s="110">
        <v>0.37111300000000003</v>
      </c>
      <c r="F19" s="110">
        <v>18.316013999999999</v>
      </c>
      <c r="G19" s="106" t="s">
        <v>173</v>
      </c>
      <c r="H19" s="109" t="str">
        <f t="shared" si="0"/>
        <v>Hazır</v>
      </c>
      <c r="I19" s="103"/>
      <c r="J19" t="s">
        <v>26</v>
      </c>
      <c r="K19">
        <v>12</v>
      </c>
      <c r="L19">
        <v>2016</v>
      </c>
    </row>
    <row r="20" spans="1:12" ht="24" hidden="1" customHeight="1" outlineLevel="1" x14ac:dyDescent="0.3">
      <c r="A20" s="103"/>
      <c r="B20" s="105">
        <v>2024</v>
      </c>
      <c r="C20" s="105" t="s">
        <v>55</v>
      </c>
      <c r="D20" s="110">
        <v>0.76087099999999996</v>
      </c>
      <c r="E20" s="110">
        <v>0.24129700000000001</v>
      </c>
      <c r="F20" s="110">
        <v>11.909083000000001</v>
      </c>
      <c r="G20" s="106" t="s">
        <v>173</v>
      </c>
      <c r="H20" s="109" t="str">
        <f t="shared" si="0"/>
        <v>Hazır</v>
      </c>
      <c r="I20" s="103"/>
      <c r="L20">
        <v>2017</v>
      </c>
    </row>
    <row r="21" spans="1:12" ht="24" hidden="1" customHeight="1" outlineLevel="1" x14ac:dyDescent="0.3">
      <c r="A21" s="103"/>
      <c r="B21" s="105">
        <v>2024</v>
      </c>
      <c r="C21" s="105" t="s">
        <v>61</v>
      </c>
      <c r="D21" s="110">
        <v>0.90779600000000005</v>
      </c>
      <c r="E21" s="110">
        <v>0.28789199999999998</v>
      </c>
      <c r="F21" s="110">
        <v>14.208727</v>
      </c>
      <c r="G21" s="106" t="s">
        <v>173</v>
      </c>
      <c r="H21" s="109" t="str">
        <f t="shared" si="0"/>
        <v>Hazır</v>
      </c>
      <c r="I21" s="103"/>
      <c r="L21">
        <v>2018</v>
      </c>
    </row>
    <row r="22" spans="1:12" ht="24" hidden="1" customHeight="1" outlineLevel="1" x14ac:dyDescent="0.3">
      <c r="A22" s="103"/>
      <c r="B22" s="105">
        <v>2023</v>
      </c>
      <c r="C22" s="105" t="s">
        <v>55</v>
      </c>
      <c r="D22" s="110">
        <v>0.43368400000000001</v>
      </c>
      <c r="E22" s="110">
        <v>0.13753499999999999</v>
      </c>
      <c r="F22" s="110">
        <v>6.787992</v>
      </c>
      <c r="G22" s="106" t="s">
        <v>173</v>
      </c>
      <c r="H22" s="109" t="str">
        <f t="shared" si="0"/>
        <v>Hazır</v>
      </c>
      <c r="I22" s="103"/>
      <c r="L22">
        <v>2019</v>
      </c>
    </row>
    <row r="23" spans="1:12" ht="24" hidden="1" customHeight="1" outlineLevel="1" x14ac:dyDescent="0.3">
      <c r="A23" s="103"/>
      <c r="B23" s="105">
        <v>2023</v>
      </c>
      <c r="C23" s="105" t="s">
        <v>61</v>
      </c>
      <c r="D23" s="110">
        <v>0.50979600000000003</v>
      </c>
      <c r="E23" s="110">
        <v>0.16167300000000001</v>
      </c>
      <c r="F23" s="110">
        <v>7.979285</v>
      </c>
      <c r="G23" s="106" t="s">
        <v>173</v>
      </c>
      <c r="H23" s="109" t="str">
        <f t="shared" si="0"/>
        <v>Hazır</v>
      </c>
      <c r="I23" s="103"/>
      <c r="L23">
        <v>2020</v>
      </c>
    </row>
    <row r="24" spans="1:12" ht="24" hidden="1" customHeight="1" outlineLevel="1" x14ac:dyDescent="0.3">
      <c r="A24" s="103"/>
      <c r="B24" s="105">
        <v>2022</v>
      </c>
      <c r="C24" s="105" t="s">
        <v>55</v>
      </c>
      <c r="D24" s="110">
        <v>0.23544499999999999</v>
      </c>
      <c r="E24" s="110">
        <v>7.4666999999999997E-2</v>
      </c>
      <c r="F24" s="110">
        <v>3.6851799999999999</v>
      </c>
      <c r="G24" s="106" t="s">
        <v>173</v>
      </c>
      <c r="H24" s="109" t="str">
        <f t="shared" si="0"/>
        <v>Hazır</v>
      </c>
      <c r="I24" s="103"/>
      <c r="L24">
        <v>2021</v>
      </c>
    </row>
    <row r="25" spans="1:12" ht="24" hidden="1" customHeight="1" outlineLevel="1" x14ac:dyDescent="0.3">
      <c r="A25" s="103"/>
      <c r="B25" s="105">
        <v>2022</v>
      </c>
      <c r="C25" s="105" t="s">
        <v>61</v>
      </c>
      <c r="D25" s="110">
        <v>0.33360299999999998</v>
      </c>
      <c r="E25" s="110">
        <v>0.105796</v>
      </c>
      <c r="F25" s="110">
        <v>5.2215319999999998</v>
      </c>
      <c r="G25" s="106" t="s">
        <v>173</v>
      </c>
      <c r="H25" s="109" t="str">
        <f t="shared" si="0"/>
        <v>Hazır</v>
      </c>
      <c r="I25" s="103"/>
      <c r="L25">
        <v>2022</v>
      </c>
    </row>
    <row r="26" spans="1:12" ht="24" hidden="1" customHeight="1" outlineLevel="1" x14ac:dyDescent="0.3">
      <c r="A26" s="103"/>
      <c r="B26" s="105">
        <v>2021</v>
      </c>
      <c r="C26" s="105" t="s">
        <v>55</v>
      </c>
      <c r="D26" s="110">
        <v>0.16578599999999999</v>
      </c>
      <c r="E26" s="110">
        <v>5.2575999999999998E-2</v>
      </c>
      <c r="F26" s="110">
        <v>2.5949170000000001</v>
      </c>
      <c r="G26" s="106" t="s">
        <v>173</v>
      </c>
      <c r="H26" s="109" t="str">
        <f t="shared" si="0"/>
        <v>Hazır</v>
      </c>
      <c r="I26" s="103"/>
      <c r="L26">
        <v>2023</v>
      </c>
    </row>
    <row r="27" spans="1:12" ht="24" hidden="1" customHeight="1" outlineLevel="1" x14ac:dyDescent="0.3">
      <c r="A27" s="103"/>
      <c r="B27" s="105">
        <v>2021</v>
      </c>
      <c r="C27" s="105" t="s">
        <v>61</v>
      </c>
      <c r="D27" s="110">
        <v>0.17979700000000001</v>
      </c>
      <c r="E27" s="110">
        <v>5.7019E-2</v>
      </c>
      <c r="F27" s="110">
        <v>2.8141880000000001</v>
      </c>
      <c r="G27" s="106" t="s">
        <v>173</v>
      </c>
      <c r="H27" s="109" t="str">
        <f t="shared" si="0"/>
        <v>Hazır</v>
      </c>
      <c r="I27" s="103"/>
      <c r="L27">
        <v>2024</v>
      </c>
    </row>
    <row r="28" spans="1:12" ht="24" hidden="1" customHeight="1" outlineLevel="1" x14ac:dyDescent="0.3">
      <c r="A28" s="103"/>
      <c r="B28" s="105">
        <v>2020</v>
      </c>
      <c r="C28" s="105" t="s">
        <v>55</v>
      </c>
      <c r="D28" s="110">
        <v>0.146061</v>
      </c>
      <c r="E28" s="110">
        <v>4.6321000000000001E-2</v>
      </c>
      <c r="F28" s="110">
        <v>2.2862399999999998</v>
      </c>
      <c r="G28" s="106" t="s">
        <v>173</v>
      </c>
      <c r="H28" s="109" t="str">
        <f t="shared" si="0"/>
        <v>Hazır</v>
      </c>
      <c r="I28" s="103"/>
      <c r="L28">
        <v>2025</v>
      </c>
    </row>
    <row r="29" spans="1:12" ht="24" hidden="1" customHeight="1" outlineLevel="1" x14ac:dyDescent="0.3">
      <c r="A29" s="103"/>
      <c r="B29" s="105">
        <v>2020</v>
      </c>
      <c r="C29" s="105" t="s">
        <v>61</v>
      </c>
      <c r="D29" s="110">
        <v>0.15446099999999999</v>
      </c>
      <c r="E29" s="110">
        <v>4.8985000000000001E-2</v>
      </c>
      <c r="F29" s="110">
        <v>2.4176989999999998</v>
      </c>
      <c r="G29" s="106" t="s">
        <v>173</v>
      </c>
      <c r="H29" s="109" t="str">
        <f t="shared" si="0"/>
        <v>Hazır</v>
      </c>
      <c r="I29" s="103"/>
      <c r="L29">
        <v>2026</v>
      </c>
    </row>
    <row r="30" spans="1:12" ht="24" hidden="1" customHeight="1" outlineLevel="1" x14ac:dyDescent="0.3">
      <c r="A30" s="103"/>
      <c r="B30" s="105">
        <v>2019</v>
      </c>
      <c r="C30" s="105" t="s">
        <v>55</v>
      </c>
      <c r="D30" s="110">
        <v>0.13059699999999999</v>
      </c>
      <c r="E30" s="110">
        <v>4.1416000000000001E-2</v>
      </c>
      <c r="F30" s="110">
        <v>2.044187</v>
      </c>
      <c r="G30" s="106" t="s">
        <v>173</v>
      </c>
      <c r="H30" s="109" t="str">
        <f t="shared" si="0"/>
        <v>Hazır</v>
      </c>
      <c r="I30" s="103"/>
      <c r="L30">
        <v>2027</v>
      </c>
    </row>
    <row r="31" spans="1:12" ht="24" hidden="1" customHeight="1" outlineLevel="1" x14ac:dyDescent="0.3">
      <c r="A31" s="103"/>
      <c r="B31" s="105">
        <v>2019</v>
      </c>
      <c r="C31" s="105" t="s">
        <v>61</v>
      </c>
      <c r="D31" s="110">
        <v>0.138459</v>
      </c>
      <c r="E31" s="110">
        <v>4.3909999999999998E-2</v>
      </c>
      <c r="F31" s="110">
        <v>2.1672479999999998</v>
      </c>
      <c r="G31" s="106" t="s">
        <v>173</v>
      </c>
      <c r="H31" s="109" t="str">
        <f t="shared" si="0"/>
        <v>Hazır</v>
      </c>
      <c r="I31" s="103"/>
      <c r="L31">
        <v>2028</v>
      </c>
    </row>
    <row r="32" spans="1:12" ht="24" hidden="1" customHeight="1" outlineLevel="1" x14ac:dyDescent="0.3">
      <c r="A32" s="103"/>
      <c r="B32" s="105">
        <v>2018</v>
      </c>
      <c r="C32" s="105" t="s">
        <v>55</v>
      </c>
      <c r="D32" s="110">
        <v>0.10854999999999999</v>
      </c>
      <c r="E32" s="110">
        <v>3.4424000000000003E-2</v>
      </c>
      <c r="F32" s="110">
        <v>1.6991210000000001</v>
      </c>
      <c r="G32" s="106" t="s">
        <v>173</v>
      </c>
      <c r="H32" s="109" t="str">
        <f t="shared" si="0"/>
        <v>Hazır</v>
      </c>
      <c r="I32" s="103"/>
      <c r="L32">
        <v>2029</v>
      </c>
    </row>
    <row r="33" spans="1:12" ht="24" hidden="1" customHeight="1" outlineLevel="1" x14ac:dyDescent="0.3">
      <c r="A33" s="103"/>
      <c r="B33" s="105">
        <v>2018</v>
      </c>
      <c r="C33" s="105" t="s">
        <v>61</v>
      </c>
      <c r="D33" s="110">
        <v>0.11794</v>
      </c>
      <c r="E33" s="110">
        <v>3.7401999999999998E-2</v>
      </c>
      <c r="F33" s="110">
        <v>1.8461000000000001</v>
      </c>
      <c r="G33" s="106" t="s">
        <v>173</v>
      </c>
      <c r="H33" s="109" t="str">
        <f t="shared" si="0"/>
        <v>Hazır</v>
      </c>
      <c r="I33" s="103"/>
      <c r="L33">
        <v>2030</v>
      </c>
    </row>
    <row r="34" spans="1:12" ht="24" hidden="1" customHeight="1" outlineLevel="1" x14ac:dyDescent="0.3">
      <c r="A34" s="103"/>
      <c r="B34" s="105">
        <v>2017</v>
      </c>
      <c r="C34" s="105" t="s">
        <v>55</v>
      </c>
      <c r="D34" s="110">
        <v>9.6058000000000004E-2</v>
      </c>
      <c r="E34" s="110">
        <v>3.0461999999999999E-2</v>
      </c>
      <c r="F34" s="110">
        <v>1.503595</v>
      </c>
      <c r="G34" s="106" t="s">
        <v>173</v>
      </c>
      <c r="H34" s="109" t="str">
        <f t="shared" si="0"/>
        <v>Hazır</v>
      </c>
      <c r="I34" s="103"/>
    </row>
    <row r="35" spans="1:12" ht="24" hidden="1" customHeight="1" outlineLevel="1" x14ac:dyDescent="0.3">
      <c r="A35" s="103"/>
      <c r="B35" s="105">
        <v>2017</v>
      </c>
      <c r="C35" s="105" t="s">
        <v>61</v>
      </c>
      <c r="D35" s="110">
        <v>0.10270600000000001</v>
      </c>
      <c r="E35" s="110">
        <v>3.2570000000000002E-2</v>
      </c>
      <c r="F35" s="110">
        <v>1.607645</v>
      </c>
      <c r="G35" s="106" t="s">
        <v>173</v>
      </c>
      <c r="H35" s="109" t="str">
        <f t="shared" si="0"/>
        <v>Hazır</v>
      </c>
      <c r="I35" s="103"/>
    </row>
    <row r="36" spans="1:12" ht="24" hidden="1" customHeight="1" outlineLevel="1" x14ac:dyDescent="0.3">
      <c r="A36" s="103"/>
      <c r="B36" s="105">
        <v>2016</v>
      </c>
      <c r="C36" s="105" t="s">
        <v>55</v>
      </c>
      <c r="D36" s="110">
        <v>8.8816999999999993E-2</v>
      </c>
      <c r="E36" s="110">
        <v>2.8164999999999999E-2</v>
      </c>
      <c r="F36" s="110">
        <v>1.390277</v>
      </c>
      <c r="G36" s="106" t="s">
        <v>173</v>
      </c>
      <c r="H36" s="109" t="str">
        <f t="shared" si="0"/>
        <v>Hazır</v>
      </c>
      <c r="I36" s="103"/>
    </row>
    <row r="37" spans="1:12" ht="24" hidden="1" customHeight="1" outlineLevel="1" x14ac:dyDescent="0.3">
      <c r="A37" s="103"/>
      <c r="B37" s="105">
        <v>2016</v>
      </c>
      <c r="C37" s="105" t="s">
        <v>61</v>
      </c>
      <c r="D37" s="110">
        <v>9.3258999999999995E-2</v>
      </c>
      <c r="E37" s="110">
        <v>2.9574E-2</v>
      </c>
      <c r="F37" s="110">
        <v>1.4598</v>
      </c>
      <c r="G37" s="106" t="s">
        <v>173</v>
      </c>
      <c r="H37" s="109" t="str">
        <f t="shared" si="0"/>
        <v>Hazır</v>
      </c>
      <c r="I37" s="103"/>
    </row>
    <row r="38" spans="1:12" ht="24" hidden="1" customHeight="1" outlineLevel="1" x14ac:dyDescent="0.3">
      <c r="A38" s="103"/>
      <c r="B38" s="105">
        <v>2015</v>
      </c>
      <c r="C38" s="105" t="s">
        <v>55</v>
      </c>
      <c r="D38" s="110">
        <v>7.9308000000000003E-2</v>
      </c>
      <c r="E38" s="110">
        <v>2.5149000000000001E-2</v>
      </c>
      <c r="F38" s="110">
        <v>1.2414400000000001</v>
      </c>
      <c r="G38" s="106" t="s">
        <v>173</v>
      </c>
      <c r="H38" s="109" t="str">
        <f t="shared" si="0"/>
        <v>Hazır</v>
      </c>
      <c r="I38" s="103"/>
    </row>
    <row r="39" spans="1:12" ht="24" hidden="1" customHeight="1" outlineLevel="1" x14ac:dyDescent="0.3">
      <c r="A39" s="103"/>
      <c r="B39" s="105">
        <v>2015</v>
      </c>
      <c r="C39" s="105" t="s">
        <v>61</v>
      </c>
      <c r="D39" s="110">
        <v>8.3084000000000005E-2</v>
      </c>
      <c r="E39" s="110">
        <v>2.6346999999999999E-2</v>
      </c>
      <c r="F39" s="110">
        <v>1.30054</v>
      </c>
      <c r="G39" s="106" t="s">
        <v>173</v>
      </c>
      <c r="H39" s="109" t="str">
        <f t="shared" si="0"/>
        <v>Hazır</v>
      </c>
      <c r="I39" s="103"/>
    </row>
    <row r="40" spans="1:12" ht="24" hidden="1" customHeight="1" outlineLevel="1" x14ac:dyDescent="0.3">
      <c r="A40" s="103"/>
      <c r="B40" s="105">
        <v>2014</v>
      </c>
      <c r="C40" s="105" t="s">
        <v>55</v>
      </c>
      <c r="D40" s="110">
        <v>7.6997999999999997E-2</v>
      </c>
      <c r="E40" s="110">
        <v>2.4416E-2</v>
      </c>
      <c r="F40" s="110">
        <v>1.205274</v>
      </c>
      <c r="G40" s="106" t="s">
        <v>173</v>
      </c>
      <c r="H40" s="109" t="str">
        <f t="shared" ref="H40:H59" si="1">IF(COUNT(D40:F40)=3,"Hazır",IF(D40&gt;0,"Aylık katsayı hazır","Katsayı bekleniyor"))</f>
        <v>Hazır</v>
      </c>
      <c r="I40" s="103"/>
    </row>
    <row r="41" spans="1:12" ht="24" hidden="1" customHeight="1" outlineLevel="1" x14ac:dyDescent="0.3">
      <c r="A41" s="103"/>
      <c r="B41" s="105">
        <v>2014</v>
      </c>
      <c r="C41" s="105" t="s">
        <v>61</v>
      </c>
      <c r="D41" s="110">
        <v>7.6997999999999997E-2</v>
      </c>
      <c r="E41" s="110">
        <v>2.4416E-2</v>
      </c>
      <c r="F41" s="110">
        <v>1.205274</v>
      </c>
      <c r="G41" s="106" t="s">
        <v>173</v>
      </c>
      <c r="H41" s="109" t="str">
        <f t="shared" si="1"/>
        <v>Hazır</v>
      </c>
      <c r="I41" s="103"/>
    </row>
    <row r="42" spans="1:12" ht="24" hidden="1" customHeight="1" outlineLevel="1" x14ac:dyDescent="0.3">
      <c r="A42" s="103"/>
      <c r="B42" s="105">
        <v>2013</v>
      </c>
      <c r="C42" s="105" t="s">
        <v>55</v>
      </c>
      <c r="D42" s="110">
        <v>7.3837E-2</v>
      </c>
      <c r="E42" s="110">
        <v>2.3412800000000001E-2</v>
      </c>
      <c r="F42" s="110">
        <v>0.98797999999999997</v>
      </c>
      <c r="G42" s="106" t="s">
        <v>173</v>
      </c>
      <c r="H42" s="109" t="str">
        <f t="shared" si="1"/>
        <v>Hazır</v>
      </c>
      <c r="I42" s="103"/>
    </row>
    <row r="43" spans="1:12" ht="24" hidden="1" customHeight="1" outlineLevel="1" x14ac:dyDescent="0.3">
      <c r="A43" s="103"/>
      <c r="B43" s="105">
        <v>2013</v>
      </c>
      <c r="C43" s="105" t="s">
        <v>61</v>
      </c>
      <c r="D43" s="110">
        <v>7.6790999999999998E-2</v>
      </c>
      <c r="E43" s="110">
        <v>2.435E-2</v>
      </c>
      <c r="F43" s="110">
        <v>1.0275000000000001</v>
      </c>
      <c r="G43" s="106" t="s">
        <v>173</v>
      </c>
      <c r="H43" s="109" t="str">
        <f t="shared" si="1"/>
        <v>Hazır</v>
      </c>
      <c r="I43" s="103"/>
    </row>
    <row r="44" spans="1:12" ht="24" hidden="1" customHeight="1" outlineLevel="1" x14ac:dyDescent="0.3">
      <c r="A44" s="103"/>
      <c r="B44" s="105">
        <v>2012</v>
      </c>
      <c r="C44" s="105" t="s">
        <v>55</v>
      </c>
      <c r="D44" s="110">
        <v>6.8834999999999993E-2</v>
      </c>
      <c r="E44" s="110">
        <v>2.1826999999999999E-2</v>
      </c>
      <c r="F44" s="110">
        <v>0.92105000000000004</v>
      </c>
      <c r="G44" s="106" t="s">
        <v>173</v>
      </c>
      <c r="H44" s="109" t="str">
        <f t="shared" si="1"/>
        <v>Hazır</v>
      </c>
      <c r="I44" s="103"/>
    </row>
    <row r="45" spans="1:12" ht="24" hidden="1" customHeight="1" outlineLevel="1" x14ac:dyDescent="0.3">
      <c r="A45" s="103"/>
      <c r="B45" s="105">
        <v>2012</v>
      </c>
      <c r="C45" s="105" t="s">
        <v>61</v>
      </c>
      <c r="D45" s="110">
        <v>7.1589E-2</v>
      </c>
      <c r="E45" s="110">
        <v>2.2700000000000001E-2</v>
      </c>
      <c r="F45" s="110">
        <v>0.95789999999999997</v>
      </c>
      <c r="G45" s="106" t="s">
        <v>173</v>
      </c>
      <c r="H45" s="109" t="str">
        <f t="shared" si="1"/>
        <v>Hazır</v>
      </c>
      <c r="I45" s="103"/>
    </row>
    <row r="46" spans="1:12" ht="24" hidden="1" customHeight="1" outlineLevel="1" x14ac:dyDescent="0.3">
      <c r="A46" s="103"/>
      <c r="B46" s="105">
        <v>2011</v>
      </c>
      <c r="C46" s="105" t="s">
        <v>55</v>
      </c>
      <c r="D46" s="110">
        <v>6.1954000000000002E-2</v>
      </c>
      <c r="E46" s="110">
        <v>1.9637999999999999E-2</v>
      </c>
      <c r="F46" s="110">
        <v>0.82655999999999996</v>
      </c>
      <c r="G46" s="106" t="s">
        <v>173</v>
      </c>
      <c r="H46" s="109" t="str">
        <f t="shared" si="1"/>
        <v>Hazır</v>
      </c>
      <c r="I46" s="103"/>
    </row>
    <row r="47" spans="1:12" ht="24" hidden="1" customHeight="1" outlineLevel="1" x14ac:dyDescent="0.3">
      <c r="A47" s="103"/>
      <c r="B47" s="105">
        <v>2011</v>
      </c>
      <c r="C47" s="105" t="s">
        <v>61</v>
      </c>
      <c r="D47" s="110">
        <v>6.4460000000000003E-2</v>
      </c>
      <c r="E47" s="110">
        <v>2.044E-2</v>
      </c>
      <c r="F47" s="110">
        <v>0.86251</v>
      </c>
      <c r="G47" s="106" t="s">
        <v>173</v>
      </c>
      <c r="H47" s="109" t="str">
        <f t="shared" si="1"/>
        <v>Hazır</v>
      </c>
      <c r="I47" s="103"/>
    </row>
    <row r="48" spans="1:12" ht="24" hidden="1" customHeight="1" outlineLevel="1" x14ac:dyDescent="0.3">
      <c r="A48" s="103"/>
      <c r="B48" s="105">
        <v>2010</v>
      </c>
      <c r="C48" s="105" t="s">
        <v>55</v>
      </c>
      <c r="D48" s="110">
        <v>5.7383000000000003E-2</v>
      </c>
      <c r="E48" s="110">
        <v>1.8190000000000001E-2</v>
      </c>
      <c r="F48" s="110">
        <v>0.76293</v>
      </c>
      <c r="G48" s="106" t="s">
        <v>173</v>
      </c>
      <c r="H48" s="109" t="str">
        <f t="shared" si="1"/>
        <v>Hazır</v>
      </c>
      <c r="I48" s="103"/>
    </row>
    <row r="49" spans="1:9" ht="24" hidden="1" customHeight="1" outlineLevel="1" x14ac:dyDescent="0.3">
      <c r="A49" s="103"/>
      <c r="B49" s="105">
        <v>2010</v>
      </c>
      <c r="C49" s="105" t="s">
        <v>61</v>
      </c>
      <c r="D49" s="110">
        <v>5.9444999999999998E-2</v>
      </c>
      <c r="E49" s="110">
        <v>1.8842999999999999E-2</v>
      </c>
      <c r="F49" s="110">
        <v>0.79310000000000003</v>
      </c>
      <c r="G49" s="106" t="s">
        <v>173</v>
      </c>
      <c r="H49" s="109" t="str">
        <f t="shared" si="1"/>
        <v>Hazır</v>
      </c>
      <c r="I49" s="103"/>
    </row>
    <row r="50" spans="1:9" ht="24" hidden="1" customHeight="1" outlineLevel="1" x14ac:dyDescent="0.3">
      <c r="A50" s="103"/>
      <c r="B50" s="105">
        <v>2009</v>
      </c>
      <c r="C50" s="105" t="s">
        <v>55</v>
      </c>
      <c r="D50" s="110">
        <v>5.3504999999999997E-2</v>
      </c>
      <c r="E50" s="110">
        <v>1.6965000000000001E-2</v>
      </c>
      <c r="F50" s="110">
        <v>0.70840000000000003</v>
      </c>
      <c r="G50" s="106" t="s">
        <v>173</v>
      </c>
      <c r="H50" s="109" t="str">
        <f t="shared" si="1"/>
        <v>Hazır</v>
      </c>
      <c r="I50" s="103"/>
    </row>
    <row r="51" spans="1:9" ht="24" hidden="1" customHeight="1" outlineLevel="1" x14ac:dyDescent="0.3">
      <c r="A51" s="103"/>
      <c r="B51" s="105">
        <v>2009</v>
      </c>
      <c r="C51" s="105" t="s">
        <v>61</v>
      </c>
      <c r="D51" s="110">
        <v>5.5919999999999997E-2</v>
      </c>
      <c r="E51" s="110">
        <v>1.7729999999999999E-2</v>
      </c>
      <c r="F51" s="110">
        <v>0.74348000000000003</v>
      </c>
      <c r="G51" s="106" t="s">
        <v>173</v>
      </c>
      <c r="H51" s="109" t="str">
        <f t="shared" si="1"/>
        <v>Hazır</v>
      </c>
      <c r="I51" s="103"/>
    </row>
    <row r="52" spans="1:9" ht="24" hidden="1" customHeight="1" outlineLevel="1" x14ac:dyDescent="0.3">
      <c r="A52" s="103"/>
      <c r="B52" s="105">
        <v>2008</v>
      </c>
      <c r="C52" s="105" t="s">
        <v>55</v>
      </c>
      <c r="D52" s="110">
        <v>4.9486000000000002E-2</v>
      </c>
      <c r="E52" s="110">
        <v>1.5689999999999999E-2</v>
      </c>
      <c r="F52" s="110">
        <v>0.65283000000000002</v>
      </c>
      <c r="G52" s="106" t="s">
        <v>173</v>
      </c>
      <c r="H52" s="109" t="str">
        <f t="shared" si="1"/>
        <v>Hazır</v>
      </c>
      <c r="I52" s="103"/>
    </row>
    <row r="53" spans="1:9" ht="24" hidden="1" customHeight="1" outlineLevel="1" x14ac:dyDescent="0.3">
      <c r="A53" s="103"/>
      <c r="B53" s="105">
        <v>2008</v>
      </c>
      <c r="C53" s="105" t="s">
        <v>61</v>
      </c>
      <c r="D53" s="110">
        <v>5.1448000000000001E-2</v>
      </c>
      <c r="E53" s="110">
        <v>1.6313000000000001E-2</v>
      </c>
      <c r="F53" s="110">
        <v>0.68120000000000003</v>
      </c>
      <c r="G53" s="106" t="s">
        <v>173</v>
      </c>
      <c r="H53" s="109" t="str">
        <f t="shared" si="1"/>
        <v>Hazır</v>
      </c>
      <c r="I53" s="103"/>
    </row>
    <row r="54" spans="1:9" ht="24" hidden="1" customHeight="1" outlineLevel="1" x14ac:dyDescent="0.3">
      <c r="A54" s="103"/>
      <c r="B54" s="105">
        <v>2007</v>
      </c>
      <c r="C54" s="105" t="s">
        <v>55</v>
      </c>
      <c r="D54" s="110">
        <v>4.6984999999999999E-2</v>
      </c>
      <c r="E54" s="110">
        <v>1.49E-2</v>
      </c>
      <c r="F54" s="110">
        <v>0.59811999999999999</v>
      </c>
      <c r="G54" s="106" t="s">
        <v>173</v>
      </c>
      <c r="H54" s="109" t="str">
        <f t="shared" si="1"/>
        <v>Hazır</v>
      </c>
      <c r="I54" s="103"/>
    </row>
    <row r="55" spans="1:9" ht="24" hidden="1" customHeight="1" outlineLevel="1" x14ac:dyDescent="0.3">
      <c r="A55" s="103"/>
      <c r="B55" s="105">
        <v>2007</v>
      </c>
      <c r="C55" s="105" t="s">
        <v>61</v>
      </c>
      <c r="D55" s="110">
        <v>4.8349999999999997E-2</v>
      </c>
      <c r="E55" s="110">
        <v>1.533E-2</v>
      </c>
      <c r="F55" s="110">
        <v>0.62804000000000004</v>
      </c>
      <c r="G55" s="106" t="s">
        <v>173</v>
      </c>
      <c r="H55" s="109" t="str">
        <f t="shared" si="1"/>
        <v>Hazır</v>
      </c>
      <c r="I55" s="103"/>
    </row>
    <row r="56" spans="1:9" ht="24" hidden="1" customHeight="1" outlineLevel="1" x14ac:dyDescent="0.3">
      <c r="A56" s="103"/>
      <c r="B56" s="105">
        <v>2006</v>
      </c>
      <c r="C56" s="105" t="s">
        <v>55</v>
      </c>
      <c r="D56" s="110">
        <v>4.265E-2</v>
      </c>
      <c r="E56" s="110">
        <v>1.353E-2</v>
      </c>
      <c r="F56" s="110">
        <v>0.53376999999999997</v>
      </c>
      <c r="G56" s="106" t="s">
        <v>173</v>
      </c>
      <c r="H56" s="109" t="str">
        <f t="shared" si="1"/>
        <v>Hazır</v>
      </c>
      <c r="I56" s="103"/>
    </row>
    <row r="57" spans="1:9" ht="24" hidden="1" customHeight="1" outlineLevel="1" x14ac:dyDescent="0.3">
      <c r="A57" s="103"/>
      <c r="B57" s="105">
        <v>2006</v>
      </c>
      <c r="C57" s="105" t="s">
        <v>61</v>
      </c>
      <c r="D57" s="110">
        <v>4.4745E-2</v>
      </c>
      <c r="E57" s="110">
        <v>1.4192E-2</v>
      </c>
      <c r="F57" s="110">
        <v>0.55983000000000005</v>
      </c>
      <c r="G57" s="106" t="s">
        <v>173</v>
      </c>
      <c r="H57" s="109" t="str">
        <f t="shared" si="1"/>
        <v>Hazır</v>
      </c>
      <c r="I57" s="103"/>
    </row>
    <row r="58" spans="1:9" ht="24" hidden="1" customHeight="1" outlineLevel="1" x14ac:dyDescent="0.3">
      <c r="A58" s="103"/>
      <c r="B58" s="105">
        <v>2005</v>
      </c>
      <c r="C58" s="105" t="s">
        <v>55</v>
      </c>
      <c r="D58" s="110">
        <v>4.0099999999999997E-2</v>
      </c>
      <c r="E58" s="110">
        <v>1.26E-2</v>
      </c>
      <c r="F58" s="110">
        <v>0.48599999999999999</v>
      </c>
      <c r="G58" s="106" t="s">
        <v>173</v>
      </c>
      <c r="H58" s="109" t="str">
        <f t="shared" si="1"/>
        <v>Hazır</v>
      </c>
      <c r="I58" s="103"/>
    </row>
    <row r="59" spans="1:9" ht="24" hidden="1" customHeight="1" outlineLevel="1" x14ac:dyDescent="0.3">
      <c r="A59" s="103"/>
      <c r="B59" s="105">
        <v>2005</v>
      </c>
      <c r="C59" s="105" t="s">
        <v>61</v>
      </c>
      <c r="D59" s="110">
        <v>4.1599999999999998E-2</v>
      </c>
      <c r="E59" s="110">
        <v>1.32E-2</v>
      </c>
      <c r="F59" s="110">
        <v>0.52075000000000005</v>
      </c>
      <c r="G59" s="106" t="s">
        <v>173</v>
      </c>
      <c r="H59" s="109" t="str">
        <f t="shared" si="1"/>
        <v>Hazır</v>
      </c>
      <c r="I59" s="103"/>
    </row>
    <row r="60" spans="1:9" ht="24" customHeight="1" collapsed="1" x14ac:dyDescent="0.3">
      <c r="A60" s="103"/>
      <c r="B60" s="103"/>
      <c r="C60" s="103"/>
      <c r="D60" s="103"/>
      <c r="E60" s="103"/>
      <c r="F60" s="103"/>
      <c r="G60" s="103"/>
      <c r="H60" s="103"/>
      <c r="I60" s="103"/>
    </row>
    <row r="61" spans="1:9" ht="24" customHeight="1" x14ac:dyDescent="0.3">
      <c r="A61" s="103"/>
      <c r="B61" s="125" t="s">
        <v>174</v>
      </c>
      <c r="C61" s="125"/>
      <c r="D61" s="125"/>
      <c r="E61" s="125"/>
      <c r="F61" s="125"/>
      <c r="G61" s="125"/>
      <c r="H61" s="125"/>
      <c r="I61" s="103"/>
    </row>
    <row r="62" spans="1:9" ht="24" customHeight="1" x14ac:dyDescent="0.3">
      <c r="A62" s="103"/>
      <c r="B62" s="125"/>
      <c r="C62" s="125"/>
      <c r="D62" s="125"/>
      <c r="E62" s="125"/>
      <c r="F62" s="125"/>
      <c r="G62" s="125"/>
      <c r="H62" s="125"/>
      <c r="I62" s="103"/>
    </row>
    <row r="63" spans="1:9" ht="24" customHeight="1" x14ac:dyDescent="0.3">
      <c r="A63" s="103"/>
      <c r="B63" s="103"/>
      <c r="C63" s="103"/>
      <c r="D63" s="103"/>
      <c r="E63" s="103"/>
      <c r="F63" s="103"/>
      <c r="G63" s="103"/>
      <c r="H63" s="103"/>
      <c r="I63" s="103"/>
    </row>
  </sheetData>
  <sheetProtection algorithmName="SHA-512" hashValue="HePL3wbo/P1+dIdBSY2lKbPj0wl1JK9ufZRgnRrpMlWp4wI0RkbrQL7RtTxm07xyASaaTTWgm/h2GnGawyP2VQ==" saltValue="uvcxsHLk9Vw24SpmpAVYNA==" spinCount="100000" sheet="1" objects="1" scenarios="1" formatCells="0" formatColumns="0" formatRows="0"/>
  <mergeCells count="3">
    <mergeCell ref="B3:H3"/>
    <mergeCell ref="B4:H5"/>
    <mergeCell ref="B61:H62"/>
  </mergeCells>
  <dataValidations count="1">
    <dataValidation type="decimal" operator="greaterThan" allowBlank="1" showInputMessage="1" showErrorMessage="1" error="Sıfırdan büyük sayısal katsayı giriniz." sqref="D8:F59" xr:uid="{FC3831A9-236E-40BE-A393-75DB2CADB4D1}">
      <formula1>0</formula1>
    </dataValidation>
  </dataValidations>
  <hyperlinks>
    <hyperlink ref="G8" r:id="rId1" tooltip="Resmî genelge" xr:uid="{DE767AA9-A469-4382-9CFE-B4CBF769590F}"/>
    <hyperlink ref="G9" r:id="rId2" tooltip="Resmî genelge" xr:uid="{C03AF7A1-037A-49E7-BC37-3E14420AE8CD}"/>
  </hyperlinks>
  <pageMargins left="0.25" right="0.25" top="0.22222222222222221" bottom="0.30555555555555558" header="0.3" footer="0.3"/>
  <pageSetup paperSize="9" scale="86"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10</vt:i4>
      </vt:variant>
      <vt:variant>
        <vt:lpstr>Adlandırılmış Aralıklar</vt:lpstr>
      </vt:variant>
      <vt:variant>
        <vt:i4>30</vt:i4>
      </vt:variant>
    </vt:vector>
  </HeadingPairs>
  <TitlesOfParts>
    <vt:vector size="40" baseType="lpstr">
      <vt:lpstr>Açıklama</vt:lpstr>
      <vt:lpstr>1. Aile ve Çocuk Yardımı</vt:lpstr>
      <vt:lpstr>2.Tazminat-Ek Gösterge 5510sonr</vt:lpstr>
      <vt:lpstr>3.Tazminat-Ek Gösterge -Primsiz</vt:lpstr>
      <vt:lpstr>4.Tazminat-Ek Gösterge -5434</vt:lpstr>
      <vt:lpstr>5.Engellilik İndirimi Hesaplama</vt:lpstr>
      <vt:lpstr>6. Geliştirme Ödeneği Ödeme Bor</vt:lpstr>
      <vt:lpstr>7.Emekli Yolluğu Bordrosu</vt:lpstr>
      <vt:lpstr>8. Faiz Hesaplama Tablosu</vt:lpstr>
      <vt:lpstr>Katsayılar</vt:lpstr>
      <vt:lpstr>AP_Data_2</vt:lpstr>
      <vt:lpstr>AP_Data_3</vt:lpstr>
      <vt:lpstr>AP_Data_4</vt:lpstr>
      <vt:lpstr>AP_Data_5</vt:lpstr>
      <vt:lpstr>AP_Data_6</vt:lpstr>
      <vt:lpstr>AP_Data_7</vt:lpstr>
      <vt:lpstr>AP_Data_8</vt:lpstr>
      <vt:lpstr>AP_Data_9</vt:lpstr>
      <vt:lpstr>AyNumaralari</vt:lpstr>
      <vt:lpstr>AySecenekleri</vt:lpstr>
      <vt:lpstr>'1. Aile ve Çocuk Yardımı'!Yazdırma_Alanı</vt:lpstr>
      <vt:lpstr>'2.Tazminat-Ek Gösterge 5510sonr'!Yazdırma_Alanı</vt:lpstr>
      <vt:lpstr>'3.Tazminat-Ek Gösterge -Primsiz'!Yazdırma_Alanı</vt:lpstr>
      <vt:lpstr>'4.Tazminat-Ek Gösterge -5434'!Yazdırma_Alanı</vt:lpstr>
      <vt:lpstr>'5.Engellilik İndirimi Hesaplama'!Yazdırma_Alanı</vt:lpstr>
      <vt:lpstr>'6. Geliştirme Ödeneği Ödeme Bor'!Yazdırma_Alanı</vt:lpstr>
      <vt:lpstr>'7.Emekli Yolluğu Bordrosu'!Yazdırma_Alanı</vt:lpstr>
      <vt:lpstr>'8. Faiz Hesaplama Tablosu'!Yazdırma_Alanı</vt:lpstr>
      <vt:lpstr>Açıklama!Yazdırma_Alanı</vt:lpstr>
      <vt:lpstr>Katsayılar!Yazdırma_Alanı</vt:lpstr>
      <vt:lpstr>'1. Aile ve Çocuk Yardımı'!Yazdırma_Başlıkları</vt:lpstr>
      <vt:lpstr>'2.Tazminat-Ek Gösterge 5510sonr'!Yazdırma_Başlıkları</vt:lpstr>
      <vt:lpstr>'3.Tazminat-Ek Gösterge -Primsiz'!Yazdırma_Başlıkları</vt:lpstr>
      <vt:lpstr>'4.Tazminat-Ek Gösterge -5434'!Yazdırma_Başlıkları</vt:lpstr>
      <vt:lpstr>'5.Engellilik İndirimi Hesaplama'!Yazdırma_Başlıkları</vt:lpstr>
      <vt:lpstr>'6. Geliştirme Ödeneği Ödeme Bor'!Yazdırma_Başlıkları</vt:lpstr>
      <vt:lpstr>'7.Emekli Yolluğu Bordrosu'!Yazdırma_Başlıkları</vt:lpstr>
      <vt:lpstr>'8. Faiz Hesaplama Tablosu'!Yazdırma_Başlıkları</vt:lpstr>
      <vt:lpstr>Katsayılar!Yazdırma_Başlıkları</vt:lpstr>
      <vt:lpstr>YilSecenekleri</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İletişim : 0507 041 54 05</dc:description>
  <cp:lastModifiedBy/>
  <dcterms:created xsi:type="dcterms:W3CDTF">2015-06-05T18:19:34Z</dcterms:created>
  <dcterms:modified xsi:type="dcterms:W3CDTF">2026-11-07T21:48:56Z</dcterms:modified>
</cp:coreProperties>
</file>